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SR-PF-GO\SR-PF-GO_2025\Serviços Tercerização\"/>
    </mc:Choice>
  </mc:AlternateContent>
  <xr:revisionPtr revIDLastSave="0" documentId="8_{5155D7D8-0B5D-40F6-B34A-32FCCEE8012D}" xr6:coauthVersionLast="47" xr6:coauthVersionMax="47" xr10:uidLastSave="{00000000-0000-0000-0000-000000000000}"/>
  <bookViews>
    <workbookView xWindow="28680" yWindow="-120" windowWidth="29040" windowHeight="15840" tabRatio="908" xr2:uid="{00000000-000D-0000-FFFF-FFFF00000000}"/>
  </bookViews>
  <sheets>
    <sheet name="RESUMO " sheetId="51" r:id="rId1"/>
    <sheet name="AUX. de ESCRITORIO" sheetId="36" r:id="rId2"/>
    <sheet name="MOTORISTA" sheetId="52" r:id="rId3"/>
    <sheet name="COPEIRA" sheetId="53" r:id="rId4"/>
    <sheet name="RECEPCIONISTA" sheetId="56" r:id="rId5"/>
    <sheet name="TELEFONISTA" sheetId="57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___xlfn_AGGREGATE">#N/A</definedName>
    <definedName name="_______xlfn_AVERAGEIF">#N/A</definedName>
    <definedName name="_______xlnm.Print_Area_1">#REF!</definedName>
    <definedName name="_______xlnm.Print_Area_2">#REF!</definedName>
    <definedName name="_______xlnm.Print_Area_3">#REF!</definedName>
    <definedName name="______BDI2">#REF!</definedName>
    <definedName name="______xlfn_AGGREGATE">#N/A</definedName>
    <definedName name="______xlfn_AVERAGEIF">#N/A</definedName>
    <definedName name="______xlnm.Print_Area_1">#REF!</definedName>
    <definedName name="______xlnm.Print_Area_2">#REF!</definedName>
    <definedName name="______xlnm.Print_Area_3">#REF!</definedName>
    <definedName name="_____BDI2">#REF!</definedName>
    <definedName name="_____xlfn_AGGREGATE">#N/A</definedName>
    <definedName name="_____xlfn_AVERAGEIF">#N/A</definedName>
    <definedName name="_____xlnm.Print_Area_1">#REF!</definedName>
    <definedName name="_____xlnm.Print_Area_2">#REF!</definedName>
    <definedName name="_____xlnm.Print_Area_3">#REF!</definedName>
    <definedName name="____BDI2">#REF!</definedName>
    <definedName name="____jkjkjkj1">#REF!</definedName>
    <definedName name="____xlfn_AGGREGATE">#N/A</definedName>
    <definedName name="____xlfn_AVERAGEIF">#N/A</definedName>
    <definedName name="____xlnm.Print_Area_1">#REF!</definedName>
    <definedName name="____xlnm.Print_Area_2">#REF!</definedName>
    <definedName name="____xlnm.Print_Area_3">#REF!</definedName>
    <definedName name="___BDI2">#REF!</definedName>
    <definedName name="___xlfn_AGGREGATE">#N/A</definedName>
    <definedName name="___xlfn_AVERAGEIF">#N/A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BDI2">#REF!</definedName>
    <definedName name="__shared_1_0_0">#N/A</definedName>
    <definedName name="__shared_1_0_1">#N/A</definedName>
    <definedName name="__shared_2_0_0">#N/A</definedName>
    <definedName name="__shared_2_0_1">#N/A</definedName>
    <definedName name="__shared_3_0_0">#N/A</definedName>
    <definedName name="__shared_3_0_1">#N/A</definedName>
    <definedName name="__shared_4_0_0">#N/A</definedName>
    <definedName name="__shared_4_0_1">#N/A</definedName>
    <definedName name="__shared_5_0_0">#N/A</definedName>
    <definedName name="__shared_5_0_1">#N/A</definedName>
    <definedName name="__shared_6_0_0">#N/A</definedName>
    <definedName name="__shared_6_0_1">#N/A</definedName>
    <definedName name="__shared_7_0_0">#N/A</definedName>
    <definedName name="__shared_7_0_1">#N/A</definedName>
    <definedName name="__shared_7_0_2">#N/A</definedName>
    <definedName name="__shared_7_0_3">#N/A</definedName>
    <definedName name="__shared_7_0_4">#N/A</definedName>
    <definedName name="__shared_7_0_5">#N/A</definedName>
    <definedName name="__xlfn_AGGREGATE">#N/A</definedName>
    <definedName name="__xlfn_AVERAGEIF">#N/A</definedName>
    <definedName name="__xlnm.Print_Area_1">#REF!</definedName>
    <definedName name="__xlnm.Print_Area_2">#REF!</definedName>
    <definedName name="__xlnm.Print_Area_3">#REF!</definedName>
    <definedName name="__xlnm.Print_Titles_2">#REF!</definedName>
    <definedName name="_1Excel_BuiltIn_Print_Area_3">#REF!</definedName>
    <definedName name="_1Excel_BuiltIn_Print_Titles_15_1_1_1_1">#REF!</definedName>
    <definedName name="_2Excel_BuiltIn_Print_Titles_16_1">#REF!</definedName>
    <definedName name="_3Excel_BuiltIn_Print_Titles_16_1_1_1">#REF!</definedName>
    <definedName name="_4Excel_BuiltIn_Print_Area_3">#REF!</definedName>
    <definedName name="_5Excel_BuiltIn_Print_Area_3">#REF!</definedName>
    <definedName name="_5Excel_BuiltIn_Print_Titles_18_1">#REF!</definedName>
    <definedName name="_6Excel_BuiltIn_Print_Titles_19_1">#REF!</definedName>
    <definedName name="_7Excel_BuiltIn_Print_Titles_21_1_1_1">#REF!</definedName>
    <definedName name="_BDI2">#REF!</definedName>
    <definedName name="_ipi1">#REF!</definedName>
    <definedName name="_P1">#REF!</definedName>
    <definedName name="_P2">#REF!</definedName>
    <definedName name="_R">#REF!</definedName>
    <definedName name="A">#REF!</definedName>
    <definedName name="aa">#REF!</definedName>
    <definedName name="AAA">#REF!</definedName>
    <definedName name="aaaa">#REF!</definedName>
    <definedName name="AAAAA">#REF!</definedName>
    <definedName name="aaaaaaaaaaa">#REF!</definedName>
    <definedName name="AAAsDAFDSAGFDSHG">#REF!</definedName>
    <definedName name="AB">#REF!</definedName>
    <definedName name="ABRA">#REF!</definedName>
    <definedName name="Ac">#REF!</definedName>
    <definedName name="ACORDO_COLETIVO">#REF!</definedName>
    <definedName name="ADA">#REF!</definedName>
    <definedName name="adasda">#REF!</definedName>
    <definedName name="ADIC_INSALUB_ENC">#REF!</definedName>
    <definedName name="ADIC_INSALUB_SERV">#REF!</definedName>
    <definedName name="ADIC_INSALUB_SERV_HOSP">#REF!</definedName>
    <definedName name="AGENTE_D_VAZIA">#REF!</definedName>
    <definedName name="AGOA">#REF!</definedName>
    <definedName name="AL_1_A_SAL_BASE_12X36_DIU">!#REF!</definedName>
    <definedName name="AL_1_A_SAL_BASE_12X36_NOT">!#REF!</definedName>
    <definedName name="AL_1_A_SAL_BASE_44H">!#REF!</definedName>
    <definedName name="AL_1_B_ADIC_PERIC_12X36_DIU">!#REF!</definedName>
    <definedName name="AL_1_B_ADIC_PERIC_12X36_NOT">!#REF!</definedName>
    <definedName name="AL_1_B_ADIC_PERIC_44H">!#REF!</definedName>
    <definedName name="AL_1_C_ADIC_NOT_12X36_NOT">!#REF!</definedName>
    <definedName name="AL_1_C_OUTROS_REM_1_SERV">#REF!</definedName>
    <definedName name="AL_1_D_ADIC_NOT_RED_12X36_NOT">!#REF!</definedName>
    <definedName name="AL_1_D_OUTROS_REM_2_ENC">#REF!</definedName>
    <definedName name="AL_1_D_OUTROS_REM_2_SERV">#REF!</definedName>
    <definedName name="AL_1_E_OUTROS_REM_12X36_NOT">"""""""""""""""'posto 12x36 horas - noturno'!#REF!"""""""""""""""</definedName>
    <definedName name="AL_1_E_OUTROS_REM_3_SERV">#REF!</definedName>
    <definedName name="AL_2_1_A_DEC_TERC_12X36_DIU">!#REF!</definedName>
    <definedName name="AL_2_1_A_DEC_TERC_12X36_NOT">!#REF!</definedName>
    <definedName name="AL_2_1_B_ADIC_FERIAS_12X36_DIU">!#REF!</definedName>
    <definedName name="AL_2_1_B_ADIC_FERIAS_12X36_NOT">!#REF!</definedName>
    <definedName name="AL_2_2_FGTS_12X36_DIU">!#REF!</definedName>
    <definedName name="AL_2_2_FGTS_12X36_NOT">!#REF!</definedName>
    <definedName name="AL_2_2_FGTS_44H">!#REF!</definedName>
    <definedName name="AL_2_3_A_TRANSP_12X36_DIU">!#REF!</definedName>
    <definedName name="AL_2_3_A_TRANSP_12X36_NOT">!#REF!</definedName>
    <definedName name="AL_2_3_A_TRANSP_44H">!#REF!</definedName>
    <definedName name="AL_2_3_B_AUX_ALIMENT_12X36_DIU">!#REF!</definedName>
    <definedName name="AL_2_3_B_AUX_ALIMENT_12X36_NOT">!#REF!</definedName>
    <definedName name="AL_2_3_B_AUX_ALIMENT_44H">!#REF!</definedName>
    <definedName name="AL_2_3_C_OUTROS_BENEF_12X36_DIU">!#REF!</definedName>
    <definedName name="AL_2_3_C_OUTROS_BENEF_12X36_NOT">"""""""""""""""'posto 12x36 horas - noturno'!#REF!"""""""""""""""</definedName>
    <definedName name="AL_2_A_ATE_2_G_GPS_12X36_NOT">!#REF!</definedName>
    <definedName name="AL_6_A_CUSTOS_INDIRETOS_12X36_DIU">!#REF!</definedName>
    <definedName name="AL_6_A_CUSTOS_INDIRETOS_12X36_NOT">!#REF!</definedName>
    <definedName name="AL_6_A_CUSTOS_INDIRETOS_44H">!#REF!</definedName>
    <definedName name="AL_6_B_LUCRO_12X36_DIU">!#REF!</definedName>
    <definedName name="AL_6_B_LUCRO_12X36_NOT">!#REF!</definedName>
    <definedName name="AL_6_B_LUCRO_44H">!#REF!</definedName>
    <definedName name="AL_6_C_1_PIS_12X36_DIU">!#REF!</definedName>
    <definedName name="AL_6_C_1_PIS_12X36_NOT">!#REF!</definedName>
    <definedName name="AL_6_C_1_PIS_44H">!#REF!</definedName>
    <definedName name="AL_6_C_2_COFINS_12X36_DIU">!#REF!</definedName>
    <definedName name="AL_6_C_2_COFINS_12X36_NOT">!#REF!</definedName>
    <definedName name="AL_6_C_2_COFINS_44H">!#REF!</definedName>
    <definedName name="AL_6_C_3_ISS_12X36_DIU">!#REF!</definedName>
    <definedName name="AL_6_C_3_ISS_12X36_NOT">!#REF!</definedName>
    <definedName name="AL_6_C_3_ISS_44H">!#REF!</definedName>
    <definedName name="AL_6_C_TRIBUTOS_12X36_DIU">!#REF!</definedName>
    <definedName name="AL_6_C_TRIBUTOS_12X36_NOT">!#REF!</definedName>
    <definedName name="AL_6_C_TRIBUTOS_44H">!#REF!</definedName>
    <definedName name="ALIMENTACAO_POR_DIA">#REF!</definedName>
    <definedName name="ALMOXARIFE">#REF!</definedName>
    <definedName name="am">#REF!</definedName>
    <definedName name="APTO_TIPO">#REF!</definedName>
    <definedName name="AREA">#REF!</definedName>
    <definedName name="Area_2">#REF!</definedName>
    <definedName name="_xlnm.Print_Area" localSheetId="1">'AUX. de ESCRITORIO'!$A$1:$E$131</definedName>
    <definedName name="_xlnm.Print_Area" localSheetId="3">COPEIRA!$A$1:$E$131</definedName>
    <definedName name="_xlnm.Print_Area" localSheetId="2">MOTORISTA!$A$1:$E$131</definedName>
    <definedName name="_xlnm.Print_Area" localSheetId="4">RECEPCIONISTA!$A$1:$E$131</definedName>
    <definedName name="_xlnm.Print_Area" localSheetId="0">'RESUMO '!$A$1:$G$12</definedName>
    <definedName name="_xlnm.Print_Area" localSheetId="5">TELEFONISTA!$A$1:$E$131</definedName>
    <definedName name="_xlnm.Print_Area">#REF!</definedName>
    <definedName name="AREA_ESQ_EXTERNA_ANEXOS">#REF!</definedName>
    <definedName name="AREA_ESQ_EXTERNA_PTMS_PRMS">#REF!</definedName>
    <definedName name="AREA_ESQ_EXTERNA_SEDE">#REF!</definedName>
    <definedName name="AREA_ESQ_EXTERNA_TOTAL">#REF!</definedName>
    <definedName name="AREA_EXTERNA_ANEXOS">#REF!</definedName>
    <definedName name="AREA_EXTERNA_PTMS_PRMS">#REF!</definedName>
    <definedName name="AREA_EXTERNA_SEDE">#REF!</definedName>
    <definedName name="AREA_EXTERNA_TOTAL">#REF!</definedName>
    <definedName name="AREA_FACHADA_ENVID_ANEXOS">#REF!</definedName>
    <definedName name="AREA_FACHADA_ENVID_PTMS_PRMS">#REF!</definedName>
    <definedName name="AREA_FACHADA_ENVID_SEDE">#REF!</definedName>
    <definedName name="AREA_FACHADA_ENVID_TOTAL">#REF!</definedName>
    <definedName name="AREA_INTERNA_ANEXOS">#REF!</definedName>
    <definedName name="AREA_INTERNA_PTMS_PRMS">#REF!</definedName>
    <definedName name="AREA_INTERNA_SEDE">#REF!</definedName>
    <definedName name="AREA_INTERNA_TOTAL">#REF!</definedName>
    <definedName name="AREA_MED_HOSP_ANEXOS">#REF!</definedName>
    <definedName name="AREA_MED_HOSP_PTMS_PRMS">#REF!</definedName>
    <definedName name="AREA_MED_HOSP_SEDE">#REF!</definedName>
    <definedName name="AREA_MED_HOSP_TOTAL">#REF!</definedName>
    <definedName name="àrea_nova">#REF!</definedName>
    <definedName name="aREA1">#REF!</definedName>
    <definedName name="area2">#REF!</definedName>
    <definedName name="Area3">#REF!</definedName>
    <definedName name="Area4">#REF!</definedName>
    <definedName name="Areanova">#REF!</definedName>
    <definedName name="Áreanova">#REF!</definedName>
    <definedName name="AreaTeste">#REF!</definedName>
    <definedName name="AreaTeste2">#REF!</definedName>
    <definedName name="Áreaverde">#REF!</definedName>
    <definedName name="AReaverde3">#REF!</definedName>
    <definedName name="Arial">#REF!</definedName>
    <definedName name="ARM01_02">#REF!</definedName>
    <definedName name="ARM1_COMP">#REF!</definedName>
    <definedName name="ARM2_COMP">#REF!</definedName>
    <definedName name="asdf">#REF!</definedName>
    <definedName name="asdff">#REF!</definedName>
    <definedName name="asdfff">#REF!</definedName>
    <definedName name="AUXILIOS_BENEFICIOS">SUM(#REF!)</definedName>
    <definedName name="B">#REF!</definedName>
    <definedName name="base">#REF!</definedName>
    <definedName name="bb">#REF!</definedName>
    <definedName name="BBB">#REF!</definedName>
    <definedName name="BDI">#REF!</definedName>
    <definedName name="BDIc">#REF!</definedName>
    <definedName name="BDIf">#REF!</definedName>
    <definedName name="bgkb">#REF!</definedName>
    <definedName name="BLKIHB">#REF!</definedName>
    <definedName name="BuiltIn_Print_Area">#REF!</definedName>
    <definedName name="BuiltIn_Print_Area___0">#REF!</definedName>
    <definedName name="C_">#REF!</definedName>
    <definedName name="CAMINHÃO">#REF!</definedName>
    <definedName name="capt01">#REF!</definedName>
    <definedName name="carros">#REF!</definedName>
    <definedName name="CATEGORIA_PROFISSIONAL">'[1]INSERÇÃO-DE-DADOS (ISS 5%)'!$D$23</definedName>
    <definedName name="CATEGORIA_PROFISSIONAL_ENC">#REF!</definedName>
    <definedName name="CATEGORIA_PROFISSIONAL_SERV">#REF!</definedName>
    <definedName name="CATEGORIA_PROFISSIONAL_SERV_HOSP">#REF!</definedName>
    <definedName name="catmat">#REF!</definedName>
    <definedName name="cb">#REF!</definedName>
    <definedName name="cbgnfgjg">#REF!</definedName>
    <definedName name="CBO">#REF!</definedName>
    <definedName name="CC">#REF!</definedName>
    <definedName name="CCC">#REF!</definedName>
    <definedName name="CDGFNFVBH">#REF!</definedName>
    <definedName name="CECWC">#REF!</definedName>
    <definedName name="CélulaInicioPlanilha">#REF!</definedName>
    <definedName name="CélulaResumo">#REF!</definedName>
    <definedName name="çknlknm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OEF_KI_ESQ_EXTERNA_ENC">#REF!</definedName>
    <definedName name="COEF_KI_ESQ_EXTERNA_SERV">#REF!</definedName>
    <definedName name="COEF_KI_FACHADA_ENVID_ENC">#REF!</definedName>
    <definedName name="COEF_KI_FACHADA_ENVID_SERV">#REF!</definedName>
    <definedName name="ComissaoComercial">'[2]2. Param Gerais'!$N$15</definedName>
    <definedName name="CPMF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_M2_AREA_EXTERNA">#REF!</definedName>
    <definedName name="CUSTO_M2_AREA_EXTERNA_ENC">#REF!</definedName>
    <definedName name="CUSTO_M2_AREA_EXTERNA_SERV">#REF!</definedName>
    <definedName name="CUSTO_M2_AREA_HOSPITALAR_ENC">#REF!</definedName>
    <definedName name="CUSTO_M2_AREA_HOSPITALAR_SERV">#REF!</definedName>
    <definedName name="CUSTO_M2_AREA_INTERNA">#REF!</definedName>
    <definedName name="CUSTO_M2_AREA_INTERNA_ENC">#REF!</definedName>
    <definedName name="CUSTO_M2_AREA_INTERNA_SERV">#REF!</definedName>
    <definedName name="CUSTO_M2_AREA_MED_HOSP">#REF!</definedName>
    <definedName name="CUSTO_M2_ESQ_EXTERNA">#REF!</definedName>
    <definedName name="CUSTO_M2_ESQ_EXTERNA_ENC">#REF!</definedName>
    <definedName name="CUSTO_M2_ESQ_EXTERNA_SERV">#REF!</definedName>
    <definedName name="CUSTO_M2_FACHADA_ENVID">#REF!</definedName>
    <definedName name="CUSTO_M2_FACHADA_ENVID_ENC">#REF!</definedName>
    <definedName name="CUSTO_M2_FACHADA_ENVID_SERV">#REF!</definedName>
    <definedName name="custodireto">#REF!</definedName>
    <definedName name="custototal">#REF!</definedName>
    <definedName name="D">#REF!</definedName>
    <definedName name="DATA_APRESENTACAO_PROPOSTA">#REF!</definedName>
    <definedName name="DATA_BASE_CATEGORIA">#REF!</definedName>
    <definedName name="DATA_DO_ORCAMENTO_ESTIMATIVO">#REF!</definedName>
    <definedName name="DATA_LICITACAO">#REF!</definedName>
    <definedName name="DÇGDGJKDG">#REF!</definedName>
    <definedName name="DD">#REF!</definedName>
    <definedName name="DDD">#REF!</definedName>
    <definedName name="dddddddddddddddddddddd">#REF!</definedName>
    <definedName name="dedede">#REF!</definedName>
    <definedName name="Demanda2">#REF!</definedName>
    <definedName name="Demanda3">#REF!</definedName>
    <definedName name="DEMONSTRATIVO_DO_RESULTADO_GERENCIAL___DGR">#REF!</definedName>
    <definedName name="DemRes00">#REF!</definedName>
    <definedName name="DemRes01">#REF!</definedName>
    <definedName name="Desoneração">'[3]Parâmetros (não excluir)'!$F$1:$F$2</definedName>
    <definedName name="DEZA">#REF!</definedName>
    <definedName name="Df">#REF!</definedName>
    <definedName name="DFSFSDFS">#REF!</definedName>
    <definedName name="dia">#REF!</definedName>
    <definedName name="DIAS_AUSENCIAS_LEGAIS">'[1]DADOS-ESTATISTICOS'!$F$27</definedName>
    <definedName name="DIAS_LICENCA_MATERNIDADE">'[1]DADOS-ESTATISTICOS'!$F$33</definedName>
    <definedName name="DIAS_LICENCA_PATERNIDADE">'[1]DADOS-ESTATISTICOS'!$F$28</definedName>
    <definedName name="DIAS_NA_SEMANA">'[1]DADOS-ESTATISTICOS'!$F$5</definedName>
    <definedName name="DIAS_NO_ANO">"""""""dados-#REF!"""""""</definedName>
    <definedName name="DIAS_NO_MES">'[1]DADOS-ESTATISTICOS'!$F$22</definedName>
    <definedName name="DIAS_PAGOS_EMPRESA_ACID_TRAB">'[1]DADOS-ESTATISTICOS'!$F$32</definedName>
    <definedName name="DIAS_TRABALHADOS_NO_MES">#REF!</definedName>
    <definedName name="DIAS_TRABALHADOS_NO_MES_12X36">!#REF!</definedName>
    <definedName name="DIAS_UTEIS_TRABALHADOS_NO_MES_44HORAS">!#REF!</definedName>
    <definedName name="DifBDI">#REF!</definedName>
    <definedName name="DifBDI2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IVISOR_DE_HORAS">'[1]DADOS-ESTATISTICOS'!$F$4</definedName>
    <definedName name="DNPM">#REF!</definedName>
    <definedName name="dsffs">#REF!</definedName>
    <definedName name="dtgf">#REF!</definedName>
    <definedName name="DURAÇÃO_DO_CONTRATO">[4]FAP!$BJ$18+[4]FAP!$U$14</definedName>
    <definedName name="DVM10_COMP">#REF!</definedName>
    <definedName name="E">#REF!</definedName>
    <definedName name="EE">#REF!</definedName>
    <definedName name="EEE">#REF!</definedName>
    <definedName name="EMPREG_POR_POSTO">'[1]INSERÇÃO-DE-DADOS (ISS 5%)'!$E$19</definedName>
    <definedName name="EMPREG_POR_POSTO_12X36_DIU">!#REF!</definedName>
    <definedName name="EMPREG_POR_POSTO_12X36_NOT">!#REF!</definedName>
    <definedName name="EMPREG_POR_POSTO_44H">!#REF!</definedName>
    <definedName name="encargos">#REF!</definedName>
    <definedName name="ENCARREGADO_DE_LIMPEZA">#REF!</definedName>
    <definedName name="EPI">#REF!</definedName>
    <definedName name="Equi">#REF!</definedName>
    <definedName name="Equipamento">#REF!</definedName>
    <definedName name="EQUIPAMENTO_POSTO">!#REF!</definedName>
    <definedName name="EQUIPAMENTOS">#REF!</definedName>
    <definedName name="ESC01_">#REF!</definedName>
    <definedName name="ESC02_">#REF!</definedName>
    <definedName name="ESC03_">#REF!</definedName>
    <definedName name="Escala_Oficial">#REF!</definedName>
    <definedName name="ESP">OFFSET([5]Composições!$F$7,0,0,COUNTA([5]Composições!$F:$F),1)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sta">#REF!</definedName>
    <definedName name="Excel_BuiltIn_Criteria">#REF!</definedName>
    <definedName name="Excel_BuiltIn_Database">#REF!</definedName>
    <definedName name="Excel_BuiltIn_Extract">#REF!</definedName>
    <definedName name="Excel_BuiltIn_Print_Area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2">#N/A</definedName>
    <definedName name="Excel_BuiltIn_Print_Area_10_1">#REF!</definedName>
    <definedName name="Excel_BuiltIn_Print_Area_11_1">#REF!</definedName>
    <definedName name="Excel_BuiltIn_Print_Area_12_1">#REF!</definedName>
    <definedName name="Excel_BuiltIn_Print_Area_13_1">#REF!</definedName>
    <definedName name="Excel_BuiltIn_Print_Area_14_1">#REF!</definedName>
    <definedName name="Excel_BuiltIn_Print_Area_15_1">#REF!</definedName>
    <definedName name="Excel_BuiltIn_Print_Area_2">#REF!</definedName>
    <definedName name="Excel_BuiltIn_Print_Area_2_2">#N/A</definedName>
    <definedName name="Excel_BuiltIn_Print_Area_21_1">#REF!</definedName>
    <definedName name="Excel_BuiltIn_Print_Area_23_1">#REF!</definedName>
    <definedName name="Excel_BuiltIn_Print_Area_3">#REF!</definedName>
    <definedName name="Excel_BuiltIn_Print_Area_3_1">#REF!</definedName>
    <definedName name="Excel_BuiltIn_Print_Area_4">#REF!</definedName>
    <definedName name="Excel_BuiltIn_Print_Area_4_1">#REF!</definedName>
    <definedName name="Excel_BuiltIn_Print_Area_41">#REF!</definedName>
    <definedName name="Excel_BuiltIn_Print_Area_6">#REF!</definedName>
    <definedName name="Excel_BuiltIn_Print_Area_6_1">#REF!</definedName>
    <definedName name="Excel_BuiltIn_Print_Area_7_1">#REF!</definedName>
    <definedName name="Excel_BuiltIn_Print_Area_8_1">#REF!</definedName>
    <definedName name="Excel_BuiltIn_Print_Area_9_1">#REF!</definedName>
    <definedName name="Excel_BuiltIn_Print_Titles_1_1">#REF!</definedName>
    <definedName name="Excel_BuiltIn_Print_Titles_1_1_1">#REF!</definedName>
    <definedName name="Excel_BuiltIn_Print_Titles_13_1">#REF!</definedName>
    <definedName name="Excel_BuiltIn_Print_Titles_14_1">#REF!</definedName>
    <definedName name="Excel_BuiltIn_Print_Titles_14_1_1">#REF!</definedName>
    <definedName name="Excel_BuiltIn_Print_Titles_15_1">#REF!</definedName>
    <definedName name="Excel_BuiltIn_Print_Titles_15_1_1">#REF!</definedName>
    <definedName name="Excel_BuiltIn_Print_Titles_15_1_1_1">#REF!</definedName>
    <definedName name="Excel_BuiltIn_Print_Titles_16_1">#REF!</definedName>
    <definedName name="Excel_BuiltIn_Print_Titles_16_1_1">#REF!</definedName>
    <definedName name="Excel_BuiltIn_Print_Titles_17_1">#REF!</definedName>
    <definedName name="Excel_BuiltIn_Print_Titles_17_1_1">#REF!</definedName>
    <definedName name="Excel_BuiltIn_Print_Titles_17_1_1_1_1">#REF!</definedName>
    <definedName name="Excel_BuiltIn_Print_Titles_18_1_1">#REF!</definedName>
    <definedName name="Excel_BuiltIn_Print_Titles_18_1_1_1">#REF!</definedName>
    <definedName name="Excel_BuiltIn_Print_Titles_19_1">#REF!</definedName>
    <definedName name="Excel_BuiltIn_Print_Titles_19_1_1">#REF!</definedName>
    <definedName name="Excel_BuiltIn_Print_Titles_19_1_1_1">#REF!</definedName>
    <definedName name="Excel_BuiltIn_Print_Titles_2_1">#REF!</definedName>
    <definedName name="Excel_BuiltIn_Print_Titles_20_1">#REF!</definedName>
    <definedName name="Excel_BuiltIn_Print_Titles_20_1_1">#REF!</definedName>
    <definedName name="Excel_BuiltIn_Print_Titles_21_1">#REF!</definedName>
    <definedName name="Excel_BuiltIn_Print_Titles_21_1_1">#REF!</definedName>
    <definedName name="Excel_BuiltIn_Print_Titles_21_1_1_1">#REF!</definedName>
    <definedName name="Excel_BuiltIn_Print_Titles_6_1">#REF!</definedName>
    <definedName name="Excel_BuiltIn_Print_Titles_7_1">#REF!</definedName>
    <definedName name="Excel_BuiltIn_Print_Titles_8">#REF!</definedName>
    <definedName name="Excel_um">#REF!</definedName>
    <definedName name="execucao">#REF!</definedName>
    <definedName name="F">#REF!</definedName>
    <definedName name="FACHADA">#REF!</definedName>
    <definedName name="Fator">#REF!</definedName>
    <definedName name="Fd">#REF!</definedName>
    <definedName name="fdff">#REF!</definedName>
    <definedName name="fdkewfjnewfnew">#REF!</definedName>
    <definedName name="FEVA">#REF!</definedName>
    <definedName name="FF">#REF!</definedName>
    <definedName name="FFF">#REF!</definedName>
    <definedName name="FluCai00">#REF!</definedName>
    <definedName name="FluCai01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FREQ_ESQ_EXTERNA">#REF!</definedName>
    <definedName name="FREQ_FACHADA_ENVID">#REF!</definedName>
    <definedName name="FTHRTGJHG">#REF!</definedName>
    <definedName name="Funções">#REF!</definedName>
    <definedName name="G">#REF!</definedName>
    <definedName name="gchxfg">#REF!</definedName>
    <definedName name="GG">#REF!</definedName>
    <definedName name="GGG">#REF!</definedName>
    <definedName name="gkghkj">#REF!</definedName>
    <definedName name="GSH">[6]GSH!$D$6</definedName>
    <definedName name="guo">#REF!</definedName>
    <definedName name="HH">#REF!</definedName>
    <definedName name="HHH">#REF!</definedName>
    <definedName name="hhhhh">#REF!</definedName>
    <definedName name="Higiene2">#REF!</definedName>
    <definedName name="HORA_NORMAL">'[1]DADOS-ESTATISTICOS'!$F$9</definedName>
    <definedName name="HORA_NOTURNA">'[1]DADOS-ESTATISTICOS'!$F$10</definedName>
    <definedName name="HORARIO_LICITACAO">#REF!</definedName>
    <definedName name="i">#REF!</definedName>
    <definedName name="I__">#REF!</definedName>
    <definedName name="ICMS">'[2]2. Param Gerais'!$C$32</definedName>
    <definedName name="II">#REF!</definedName>
    <definedName name="III">#REF!</definedName>
    <definedName name="IIIIII">#REF!</definedName>
    <definedName name="Im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mpostoiss">'[2]2. Param Gerais'!$C$30</definedName>
    <definedName name="INSUMO">#REF!</definedName>
    <definedName name="Io">#REF!</definedName>
    <definedName name="ipi">#REF!</definedName>
    <definedName name="ISS">#REF!</definedName>
    <definedName name="ISSS">#REF!</definedName>
    <definedName name="IT">#REF!</definedName>
    <definedName name="ITEM">#REF!</definedName>
    <definedName name="item1.1">#REF!</definedName>
    <definedName name="item1.2">#REF!</definedName>
    <definedName name="item1.3">#REF!</definedName>
    <definedName name="item1.4">#REF!</definedName>
    <definedName name="item1.5">#REF!</definedName>
    <definedName name="item1.6">#REF!</definedName>
    <definedName name="item10.1">#REF!</definedName>
    <definedName name="item10.10">#REF!</definedName>
    <definedName name="item10.11">#REF!</definedName>
    <definedName name="item10.12">#REF!</definedName>
    <definedName name="item10.13">#REF!</definedName>
    <definedName name="item10.14">#REF!</definedName>
    <definedName name="item10.15">#REF!</definedName>
    <definedName name="item10.16">#REF!</definedName>
    <definedName name="item10.17">#REF!</definedName>
    <definedName name="item10.18">#REF!</definedName>
    <definedName name="item10.19">#REF!</definedName>
    <definedName name="item10.2">#REF!</definedName>
    <definedName name="item10.3">#REF!</definedName>
    <definedName name="item10.4">#REF!</definedName>
    <definedName name="item10.5">#REF!</definedName>
    <definedName name="item10.6">#REF!</definedName>
    <definedName name="item10.7">#REF!</definedName>
    <definedName name="item10.8">#REF!</definedName>
    <definedName name="item10.9">#REF!</definedName>
    <definedName name="item11.1">#REF!</definedName>
    <definedName name="item11.10">#REF!</definedName>
    <definedName name="item11.11">#REF!</definedName>
    <definedName name="item11.12">#REF!</definedName>
    <definedName name="item11.13">#REF!</definedName>
    <definedName name="item11.14">#REF!</definedName>
    <definedName name="item11.15">#REF!</definedName>
    <definedName name="item11.16">#REF!</definedName>
    <definedName name="item11.17">#REF!</definedName>
    <definedName name="item11.18">#REF!</definedName>
    <definedName name="item11.19">#REF!</definedName>
    <definedName name="item11.2">#REF!</definedName>
    <definedName name="item11.20">#REF!</definedName>
    <definedName name="item11.21">#REF!</definedName>
    <definedName name="item11.22">#REF!</definedName>
    <definedName name="item11.23">#REF!</definedName>
    <definedName name="item11.24">#REF!</definedName>
    <definedName name="item11.25">#REF!</definedName>
    <definedName name="item11.26">#REF!</definedName>
    <definedName name="item11.27">#REF!</definedName>
    <definedName name="item11.28">#REF!</definedName>
    <definedName name="item11.3">#REF!</definedName>
    <definedName name="item11.4">#REF!</definedName>
    <definedName name="item11.5">#REF!</definedName>
    <definedName name="item11.6">#REF!</definedName>
    <definedName name="item11.7">#REF!</definedName>
    <definedName name="item11.8">#REF!</definedName>
    <definedName name="item11.9">#REF!</definedName>
    <definedName name="item12.1">#REF!</definedName>
    <definedName name="item12.10">#REF!</definedName>
    <definedName name="item12.11">#REF!</definedName>
    <definedName name="item12.12">#REF!</definedName>
    <definedName name="item12.13">#REF!</definedName>
    <definedName name="item12.14">#REF!</definedName>
    <definedName name="item12.15">#REF!</definedName>
    <definedName name="item12.16">#REF!</definedName>
    <definedName name="item12.17">#REF!</definedName>
    <definedName name="item12.18">#REF!</definedName>
    <definedName name="item12.19">#REF!</definedName>
    <definedName name="item12.2">#REF!</definedName>
    <definedName name="item12.20">#REF!</definedName>
    <definedName name="item12.21">#REF!</definedName>
    <definedName name="item12.22">#REF!</definedName>
    <definedName name="item12.23">#REF!</definedName>
    <definedName name="item12.24">#REF!</definedName>
    <definedName name="item12.25">#REF!</definedName>
    <definedName name="item12.26">#REF!</definedName>
    <definedName name="item12.27">#REF!</definedName>
    <definedName name="item12.3">#REF!</definedName>
    <definedName name="item12.4">#REF!</definedName>
    <definedName name="item12.5">#REF!</definedName>
    <definedName name="item12.6">#REF!</definedName>
    <definedName name="item12.7">#REF!</definedName>
    <definedName name="item12.8">#REF!</definedName>
    <definedName name="item12.9">#REF!</definedName>
    <definedName name="item13.1">#REF!</definedName>
    <definedName name="item13.10">#REF!</definedName>
    <definedName name="item13.11">#REF!</definedName>
    <definedName name="item13.12">#REF!</definedName>
    <definedName name="item13.13">#REF!</definedName>
    <definedName name="item13.2">#REF!</definedName>
    <definedName name="item13.3">#REF!</definedName>
    <definedName name="item13.4">#REF!</definedName>
    <definedName name="item13.5">#REF!</definedName>
    <definedName name="item13.6">#REF!</definedName>
    <definedName name="item13.7">#REF!</definedName>
    <definedName name="item13.8">#REF!</definedName>
    <definedName name="item13.9">#REF!</definedName>
    <definedName name="item14.1">#REF!</definedName>
    <definedName name="item14.2">#REF!</definedName>
    <definedName name="item14.3">#REF!</definedName>
    <definedName name="item14.4">#REF!</definedName>
    <definedName name="item14.5">#REF!</definedName>
    <definedName name="item14.6">#REF!</definedName>
    <definedName name="item15.1">#REF!</definedName>
    <definedName name="item15.10">#REF!</definedName>
    <definedName name="item15.11">#REF!</definedName>
    <definedName name="item15.12">#REF!</definedName>
    <definedName name="item15.13">#REF!</definedName>
    <definedName name="item15.2">#REF!</definedName>
    <definedName name="item15.3">#REF!</definedName>
    <definedName name="item15.4">#REF!</definedName>
    <definedName name="item15.5">#REF!</definedName>
    <definedName name="item15.6">#REF!</definedName>
    <definedName name="item15.7">#REF!</definedName>
    <definedName name="item15.8">#REF!</definedName>
    <definedName name="item15.9">#REF!</definedName>
    <definedName name="item2.1">#REF!</definedName>
    <definedName name="item2.10">#REF!</definedName>
    <definedName name="item2.11">#REF!</definedName>
    <definedName name="item2.12">#REF!</definedName>
    <definedName name="item2.13">#REF!</definedName>
    <definedName name="item2.14">#REF!</definedName>
    <definedName name="item2.15">#REF!</definedName>
    <definedName name="item2.16">#REF!</definedName>
    <definedName name="item2.17">#REF!</definedName>
    <definedName name="item2.18">#REF!</definedName>
    <definedName name="item2.19">#REF!</definedName>
    <definedName name="item2.2">#REF!</definedName>
    <definedName name="item2.20">#REF!</definedName>
    <definedName name="item2.21">#REF!</definedName>
    <definedName name="item2.22">#REF!</definedName>
    <definedName name="item2.23">#REF!</definedName>
    <definedName name="item2.24">#REF!</definedName>
    <definedName name="item2.25">#REF!</definedName>
    <definedName name="item2.26">#REF!</definedName>
    <definedName name="item2.27">#REF!</definedName>
    <definedName name="item2.3">#REF!</definedName>
    <definedName name="item2.4">#REF!</definedName>
    <definedName name="item2.5">#REF!</definedName>
    <definedName name="item2.6">#REF!</definedName>
    <definedName name="item2.7">#REF!</definedName>
    <definedName name="item2.8">#REF!</definedName>
    <definedName name="item2.9">#REF!</definedName>
    <definedName name="item3.1">#REF!</definedName>
    <definedName name="item3.2">#REF!</definedName>
    <definedName name="item3.3">#REF!</definedName>
    <definedName name="item4.1">#REF!</definedName>
    <definedName name="item4.2">#REF!</definedName>
    <definedName name="item4.3">#REF!</definedName>
    <definedName name="item4.4">#REF!</definedName>
    <definedName name="item4.5">#REF!</definedName>
    <definedName name="item4.6">#REF!</definedName>
    <definedName name="item4.7">#REF!</definedName>
    <definedName name="item5.1">#REF!</definedName>
    <definedName name="item5.2">#REF!</definedName>
    <definedName name="item5.3">#REF!</definedName>
    <definedName name="item5.4">#REF!</definedName>
    <definedName name="item5.5">#REF!</definedName>
    <definedName name="item5.6">#REF!</definedName>
    <definedName name="item5.7">#REF!</definedName>
    <definedName name="item6.1">#REF!</definedName>
    <definedName name="item6.2">#REF!</definedName>
    <definedName name="item6.3">#REF!</definedName>
    <definedName name="item6.4">#REF!</definedName>
    <definedName name="item6.5">#REF!</definedName>
    <definedName name="item7.1">#REF!</definedName>
    <definedName name="item7.10">#REF!</definedName>
    <definedName name="item7.11">#REF!</definedName>
    <definedName name="item7.12">#REF!</definedName>
    <definedName name="item7.13">#REF!</definedName>
    <definedName name="item7.14">#REF!</definedName>
    <definedName name="item7.15">#REF!</definedName>
    <definedName name="item7.16">#REF!</definedName>
    <definedName name="item7.17">#REF!</definedName>
    <definedName name="item7.18">#REF!</definedName>
    <definedName name="item7.19">#REF!</definedName>
    <definedName name="item7.2">#REF!</definedName>
    <definedName name="item7.3">#REF!</definedName>
    <definedName name="item7.4">#REF!</definedName>
    <definedName name="item7.5">#REF!</definedName>
    <definedName name="item7.6">#REF!</definedName>
    <definedName name="item7.7">#REF!</definedName>
    <definedName name="item7.8">#REF!</definedName>
    <definedName name="item7.9">#REF!</definedName>
    <definedName name="item8.1">#REF!</definedName>
    <definedName name="item8.2">#REF!</definedName>
    <definedName name="item8.3">#REF!</definedName>
    <definedName name="item8.4">#REF!</definedName>
    <definedName name="item8.5">#REF!</definedName>
    <definedName name="item8.6">#REF!</definedName>
    <definedName name="item9.1">#REF!</definedName>
    <definedName name="item9.2">#REF!</definedName>
    <definedName name="item9.3">#REF!</definedName>
    <definedName name="item9.4">#REF!</definedName>
    <definedName name="item9.5">#REF!</definedName>
    <definedName name="item9.6">#REF!</definedName>
    <definedName name="item9.7">#REF!</definedName>
    <definedName name="item9.8">#REF!</definedName>
    <definedName name="item9.9">#REF!</definedName>
    <definedName name="itm10.2">#REF!</definedName>
    <definedName name="Jan_94">#REF!</definedName>
    <definedName name="JANA">#REF!</definedName>
    <definedName name="Jardineiro">#REF!</definedName>
    <definedName name="Jd">#REF!</definedName>
    <definedName name="JJ">#REF!</definedName>
    <definedName name="JJJ">#REF!</definedName>
    <definedName name="Jm">#REF!</definedName>
    <definedName name="JORNADA_MES_ESQ_EXTERNA_ENC">#REF!</definedName>
    <definedName name="JORNADA_MES_ESQ_EXTERNA_SERV">#REF!</definedName>
    <definedName name="JORNADA_MES_FACHADA_ENVID_ENC">#REF!</definedName>
    <definedName name="JORNADA_MES_FACHADA_ENVID_SERV">#REF!</definedName>
    <definedName name="jujujujuju">#REF!</definedName>
    <definedName name="JULA">#REF!</definedName>
    <definedName name="JUNA">#REF!</definedName>
    <definedName name="Juro00">#REF!</definedName>
    <definedName name="jurus_internos">[4]Parâmetros!$D$7:$H$12</definedName>
    <definedName name="jyfrmujyrm">#REF!</definedName>
    <definedName name="k">#REF!</definedName>
    <definedName name="KKK">#REF!</definedName>
    <definedName name="kl">#REF!</definedName>
    <definedName name="kmat">#REF!</definedName>
    <definedName name="KSERV">#REF!</definedName>
    <definedName name="leasing">[4]Parâmetros!$D$7:$H$10</definedName>
    <definedName name="Li">#REF!</definedName>
    <definedName name="Limpeza">#REF!</definedName>
    <definedName name="Limpeza2">#REF!</definedName>
    <definedName name="lista1">#REF!</definedName>
    <definedName name="lista2">#REF!</definedName>
    <definedName name="ll">#REF!</definedName>
    <definedName name="LLL">#REF!</definedName>
    <definedName name="LOCAL_DE_EXECUCAO">#REF!</definedName>
    <definedName name="LP01_">#REF!</definedName>
    <definedName name="Lucro">#REF!</definedName>
    <definedName name="m">#REF!</definedName>
    <definedName name="MAIA">#REF!</definedName>
    <definedName name="MARA">#REF!</definedName>
    <definedName name="MargemContribuicao">'[2]2. Param Gerais'!$I$15</definedName>
    <definedName name="MATERIAIS">#REF!</definedName>
    <definedName name="mciedzhjigf">#REF!</definedName>
    <definedName name="MEDIA_ANUAL_DIAS_TRABALHO_MES">'[1]DADOS-ESTATISTICOS'!$F$7</definedName>
    <definedName name="MENOS">#REF!</definedName>
    <definedName name="MESES_NO_ANO">'[1]DADOS-ESTATISTICOS'!$F$8</definedName>
    <definedName name="MG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MM">#REF!</definedName>
    <definedName name="MMM">#REF!</definedName>
    <definedName name="MMMMMMMMMMMMMMMM">#REF!</definedName>
    <definedName name="MOD_1_REMUNERACAO_12X36_DIU">!#REF!</definedName>
    <definedName name="MOD_1_REMUNERACAO_12X36_NOT">!#REF!</definedName>
    <definedName name="MOD_1_REMUNERACAO_44H">!#REF!</definedName>
    <definedName name="MOD_2_ENCARGOS_BENEFICIOS_12X36_DIU">"""""""""""""""#REF!+#REF!+#REF!"""""""""""""""</definedName>
    <definedName name="MOD_2_ENCARGOS_BENEFICIOS_12X36_NOT">"""""""""""""""#REF!+#REF!+#REF!"""""""""""""""</definedName>
    <definedName name="MOD_2_ENCARGOS_BENEFICIOS_44H">"""""""""""""""#REF!+#REF!+#REF!"""""""""""""""</definedName>
    <definedName name="MOD_3_PROVISAO_RESCISAO_12X36_DIU">!#REF!</definedName>
    <definedName name="MOD_3_PROVISAO_RESCISAO_12X36_NOT">!#REF!</definedName>
    <definedName name="MOD_3_PROVISAO_RESCISAO_44H">!#REF!</definedName>
    <definedName name="MOD_4_CUSTO_REPOSICAO_12X36_DIU">"""""""""""""""#REF!+#REF!"""""""""""""""</definedName>
    <definedName name="MOD_4_CUSTO_REPOSICAO_12X36_NOT">"""""""""""""""#REF!+#REF!"""""""""""""""</definedName>
    <definedName name="MOD_4_CUSTO_REPOSICAO_44H">"""""""""""""""#REF!+#REF!"""""""""""""""</definedName>
    <definedName name="MOD_5_INSUMOS_12X36_DIU">!#REF!</definedName>
    <definedName name="MOD_5_INSUMOS_12X36_NOT">!#REF!</definedName>
    <definedName name="MOD_5_INSUMOS_44H">!#REF!</definedName>
    <definedName name="MOD_6_CUSTOS_IND_LUCRO_TRIB_12X36_DIU">!#REF!</definedName>
    <definedName name="MOD_6_CUSTOS_IND_LUCRO_TRIB_12X36_NOT">!#REF!</definedName>
    <definedName name="MOD_6_CUSTOS_IND_LUCRO_TRIB_44H">!#REF!</definedName>
    <definedName name="MODALIDADE_DE_LICITACAO">#REF!</definedName>
    <definedName name="Motos">#REF!</definedName>
    <definedName name="Multiplicador">#REF!</definedName>
    <definedName name="n">#REF!</definedName>
    <definedName name="nlç">#REF!</definedName>
    <definedName name="NN">#REF!</definedName>
    <definedName name="NNN">#REF!</definedName>
    <definedName name="nnnnn">#REF!</definedName>
    <definedName name="no">#REF!</definedName>
    <definedName name="nome">#REF!</definedName>
    <definedName name="NOVA">#REF!</definedName>
    <definedName name="Nova.proposta">#REF!</definedName>
    <definedName name="NUMERO_MESES_EXEC_CONTRATUAL">#REF!</definedName>
    <definedName name="NUMERO_PREGAO">#REF!</definedName>
    <definedName name="NUMERO_PROCESSO">#REF!</definedName>
    <definedName name="o">#REF!</definedName>
    <definedName name="OK">#REF!</definedName>
    <definedName name="okk">#REF!</definedName>
    <definedName name="okodkok">#REF!</definedName>
    <definedName name="okok">#REF!</definedName>
    <definedName name="OO">#REF!</definedName>
    <definedName name="OOO">#REF!</definedName>
    <definedName name="OUTA">#REF!</definedName>
    <definedName name="OUTRAS_AUSENCIAS">#REF!</definedName>
    <definedName name="OUTRAS_AUSENCIAS_DESCRICAO">#REF!</definedName>
    <definedName name="OUTROS_BENEFICIOS_1">#REF!</definedName>
    <definedName name="OUTROS_BENEFICIOS_1_DESCRICAO">#REF!</definedName>
    <definedName name="OUTROS_BENEFICIOS_2">#REF!</definedName>
    <definedName name="OUTROS_BENEFICIOS_2_DESCRICAO">#REF!</definedName>
    <definedName name="OUTROS_BENEFICIOS_3">#REF!</definedName>
    <definedName name="OUTROS_BENEFICIOS_3_DESCRICAO">#REF!</definedName>
    <definedName name="OUTROS_INSUMOS">#REF!</definedName>
    <definedName name="OUTROS_INSUMOS_DESCRICAO">#REF!</definedName>
    <definedName name="OUTROS_REMUNERACAO_1">#REF!</definedName>
    <definedName name="OUTROS_REMUNERACAO_1_DESCRICAO">#REF!</definedName>
    <definedName name="OUTROS_REMUNERACAO_2">#REF!</definedName>
    <definedName name="OUTROS_REMUNERACAO_2_DESCRICAO">#REF!</definedName>
    <definedName name="OUTROS_REMUNERACAO_3">#REF!</definedName>
    <definedName name="OUTROS_REMUNERACAO_3_DESCRICAO">#REF!</definedName>
    <definedName name="OutrosImpostos">'[2]2. Param Gerais'!$C$38</definedName>
    <definedName name="p">#REF!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200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ageMaker">#REF!</definedName>
    <definedName name="PALCO">#REF!</definedName>
    <definedName name="PER01_">#REF!</definedName>
    <definedName name="PER02_">#REF!</definedName>
    <definedName name="PER03_">#REF!</definedName>
    <definedName name="PER04_">#REF!</definedName>
    <definedName name="PERC_ADIC_FERIAS">'[1]ENCARGOS-SOCIAIS-E-TRABALHISTAS'!$E$6</definedName>
    <definedName name="PERC_ADIC_INS">'[1]INSERÇÃO-DE-DADOS (ISS 5%)'!$F$33</definedName>
    <definedName name="PERC_ADIC_INSALUB">#REF!</definedName>
    <definedName name="PERC_ADIC_NOT">'[1]INSERÇÃO-DE-DADOS (ISS 5%)'!$F$32</definedName>
    <definedName name="PERC_ADIC_PERIC">'[1]INSERÇÃO-DE-DADOS (ISS 5%)'!$F$31</definedName>
    <definedName name="PERC_AVISO_PREVIO_IND">'[1]ENCARGOS-SOCIAIS-E-TRABALHISTAS'!$E$20</definedName>
    <definedName name="PERC_AVISO_PREVIO_TRAB">'[1]ENCARGOS-SOCIAIS-E-TRABALHISTAS'!$E$21</definedName>
    <definedName name="PERC_COFINS">#REF!</definedName>
    <definedName name="PERC_CONTRIB_SOCIAL">'[1]DADOS-ESTATISTICOS'!#REF!</definedName>
    <definedName name="PERC_CUSTOS_INDIRETOS">#REF!</definedName>
    <definedName name="PERC_DEC_TERC">'[1]ENCARGOS-SOCIAIS-E-TRABALHISTAS'!$E$5</definedName>
    <definedName name="PERC_DESC_TRANSP_REMUNERACAO">'[1]DADOS-ESTATISTICOS'!$F$14</definedName>
    <definedName name="PERC_EMPREG_AFAST_TRAB">'[1]DADOS-ESTATISTICOS'!$F$31</definedName>
    <definedName name="PERC_EMPREG_AVISO_PREVIO_IND">'[1]DADOS-ESTATISTICOS'!$F$19</definedName>
    <definedName name="PERC_EMPREG_AVISO_PREVIO_TRAB">'[1]DADOS-ESTATISTICOS'!$F$21</definedName>
    <definedName name="PERC_EMPREG_DEMIT_SEM_JUSTA_CAUSA_TOTAL_DESLIG">'[1]DADOS-ESTATISTICOS'!$F$18</definedName>
    <definedName name="PERC_FGTS">'[1]ENCARGOS-SOCIAIS-E-TRABALHISTAS'!$E$16</definedName>
    <definedName name="PERC_FGTS_AVISO_PREV_IND">'[1]ENCARGOS-SOCIAIS-E-TRABALHISTAS'!#REF!</definedName>
    <definedName name="PERC_GPS_FGTS">'[1]ENCARGOS-SOCIAIS-E-TRABALHISTAS'!$E$17</definedName>
    <definedName name="PERC_GPS_FGTS_AVISO_PREVIO_TRAB">'[1]ENCARGOS-SOCIAIS-E-TRABALHISTAS'!#REF!</definedName>
    <definedName name="PERC_HORA_EXTRA">#REF!</definedName>
    <definedName name="PERC_INCRA">'[1]ENCARGOS-SOCIAIS-E-TRABALHISTAS'!$E$15</definedName>
    <definedName name="PERC_INSS">'[1]ENCARGOS-SOCIAIS-E-TRABALHISTAS'!$E$9</definedName>
    <definedName name="PERC_ISS">#REF!</definedName>
    <definedName name="PERC_LUCRO">#REF!</definedName>
    <definedName name="PERC_MOD_3_PROVISAO_RESCISAO">!#REF!</definedName>
    <definedName name="PERC_MULTA_FGTS">'[1]DADOS-ESTATISTICOS'!$F$20</definedName>
    <definedName name="PERC_MULTA_FGTS_AV_PREV_IND">'[1]ENCARGOS-SOCIAIS-E-TRABALHISTAS'!#REF!</definedName>
    <definedName name="PERC_MULTA_FGTS_AV_PREV_TRAB">'[1]ENCARGOS-SOCIAIS-E-TRABALHISTAS'!$E$22</definedName>
    <definedName name="PERC_NASCIDOS_VIVOS_POPUL_FEM">'[1]DADOS-ESTATISTICOS'!$F$29</definedName>
    <definedName name="PERC_PARTIC_FEM_VIGIL">'[1]DADOS-ESTATISTICOS'!$F$34</definedName>
    <definedName name="PERC_PARTIC_MASC_VIGIL">'[1]DADOS-ESTATISTICOS'!$F$30</definedName>
    <definedName name="PERC_PIS">#REF!</definedName>
    <definedName name="PERC_RAT">'[1]ENCARGOS-SOCIAIS-E-TRABALHISTAS'!$E$11</definedName>
    <definedName name="PERC_SAL_EDUCACAO">'[1]ENCARGOS-SOCIAIS-E-TRABALHISTAS'!$E$10</definedName>
    <definedName name="PERC_SEBRAE">'[1]ENCARGOS-SOCIAIS-E-TRABALHISTAS'!$E$14</definedName>
    <definedName name="PERC_SENAC">'[1]ENCARGOS-SOCIAIS-E-TRABALHISTAS'!$E$13</definedName>
    <definedName name="PERC_SESC">'[1]ENCARGOS-SOCIAIS-E-TRABALHISTAS'!$E$12</definedName>
    <definedName name="PERC_SUBSTITUTO_ACID_TRAB">'[1]ENCARGOS-SOCIAIS-E-TRABALHISTAS'!$E$29</definedName>
    <definedName name="PERC_SUBSTITUTO_AFAST_MATERN">'[1]ENCARGOS-SOCIAIS-E-TRABALHISTAS'!$E$30</definedName>
    <definedName name="PERC_SUBSTITUTO_AUSENCIAS_LEGAIS">'[1]ENCARGOS-SOCIAIS-E-TRABALHISTAS'!$E$27</definedName>
    <definedName name="PERC_SUBSTITUTO_FERIAS">'[1]ENCARGOS-SOCIAIS-E-TRABALHISTAS'!$E$26</definedName>
    <definedName name="PERC_SUBSTITUTO_LICENCA_PATERNIDADE">'[1]ENCARGOS-SOCIAIS-E-TRABALHISTAS'!$E$28</definedName>
    <definedName name="PERC_SUBSTITUTO_OUTRAS_AUSENCIAS">#REF!</definedName>
    <definedName name="PERC_TRIBUTOS">!#REF!</definedName>
    <definedName name="Pintor">#REF!</definedName>
    <definedName name="Pintor1">#REF!</definedName>
    <definedName name="PIS">'[2]2. Param Gerais'!$C$34</definedName>
    <definedName name="PisCofins" comment="Seleção do regime tributário da licitante para o Pis/Cofins">'[3]Parâmetros (não excluir)'!$A$1:$A$2</definedName>
    <definedName name="PL01_">#REF!</definedName>
    <definedName name="pl01__">#REF!</definedName>
    <definedName name="Plan_ajustada">#REF!</definedName>
    <definedName name="Planilha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o">#REF!</definedName>
    <definedName name="PORTARIA_LIMITES">#REF!</definedName>
    <definedName name="POSTO">'[3]Parâmetros (não excluir)'!$H$1:$H$20</definedName>
    <definedName name="POSTO_12X36_DIU">!#REF!</definedName>
    <definedName name="POSTO_12X36_NOT">!#REF!</definedName>
    <definedName name="POSTO_44H">!#REF!</definedName>
    <definedName name="PP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PPAs">#REF!</definedName>
    <definedName name="prazo">#REF!</definedName>
    <definedName name="PrazoContrato">'[7]2. Param Gerais'!$E$17</definedName>
    <definedName name="PRECO">#REF!</definedName>
    <definedName name="precounitariobdi">#REF!</definedName>
    <definedName name="Print_Area">#REF!</definedName>
    <definedName name="Print_Area_1">#REF!</definedName>
    <definedName name="Print_Area_MI">#REF!</definedName>
    <definedName name="PRODUT_AREA_ESQ_EXTERNA">#REF!</definedName>
    <definedName name="PRODUT_AREA_EXTERNA">#REF!</definedName>
    <definedName name="PRODUT_AREA_FACHADA_ENVID">#REF!</definedName>
    <definedName name="PRODUT_AREA_HOSPITALAR">#REF!</definedName>
    <definedName name="PRODUT_AREA_INTERNA">#REF!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Q">#REF!</definedName>
    <definedName name="Qtd_Dias">'[8]HORAS,VT,VA'!#REF!</definedName>
    <definedName name="QTDE_DE_ENC">#REF!</definedName>
    <definedName name="QTDE_DE_POSTOS_12X36_DIU">!#REF!</definedName>
    <definedName name="QTDE_DE_POSTOS_12X36_NOT">!#REF!</definedName>
    <definedName name="QTDE_DE_POSTOS_44H">!#REF!</definedName>
    <definedName name="QTDE_DE_SERV">#REF!</definedName>
    <definedName name="QTDE_DE_SERV_HOSP">#REF!</definedName>
    <definedName name="QUAD1">#REF!</definedName>
    <definedName name="QUAD11">#REF!</definedName>
    <definedName name="QUAD21">#REF!</definedName>
    <definedName name="QUAD211">#REF!</definedName>
    <definedName name="QUAD22">#REF!</definedName>
    <definedName name="QUAD221">#REF!</definedName>
    <definedName name="QUAD23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AMO">#REF!</definedName>
    <definedName name="REGIÃO">[9]FAP!$AK$8:$AK$13</definedName>
    <definedName name="REGULADORA">#REF!</definedName>
    <definedName name="RELACAO_SERVENTES_ENCARREGADOS">#REF!</definedName>
    <definedName name="RELMOBRA">#REF!</definedName>
    <definedName name="REMUNERAÇÃO">#REF!</definedName>
    <definedName name="REMUNERACAO2">'[10]apoio administrativo'!#REF!</definedName>
    <definedName name="RES">#REF!</definedName>
    <definedName name="resumo">#REF!</definedName>
    <definedName name="Reuniao">#REF!</definedName>
    <definedName name="rev">#REF!</definedName>
    <definedName name="rm">#REF!</definedName>
    <definedName name="RR">#REF!</definedName>
    <definedName name="rrrrrrrrrrr">#REF!</definedName>
    <definedName name="rrrrrrrrrrrrr">#REF!</definedName>
    <definedName name="rrrrrrrrrrrrrrrrrrr">#REF!</definedName>
    <definedName name="RTUJH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AL_MINIMO">#REF!</definedName>
    <definedName name="Salário">#REF!</definedName>
    <definedName name="SALARIO_BASE">'[1]INSERÇÃO-DE-DADOS (ISS 5%)'!$F$30</definedName>
    <definedName name="SALARIO_ENCARREGADO">'[10]apoio administrativo'!#REF!</definedName>
    <definedName name="SALARIO_NORMATIVO_ENC">#REF!</definedName>
    <definedName name="SALARIO_NORMATIVO_SERV">#REF!</definedName>
    <definedName name="SALARIO_NORMATIVO_SERV_HOSP">#REF!</definedName>
    <definedName name="SDFGDFGF">#REF!</definedName>
    <definedName name="SDFGSDGASDF">#REF!</definedName>
    <definedName name="sdfsdf">#REF!</definedName>
    <definedName name="sdfsdfsdf">#REF!</definedName>
    <definedName name="sdkljfsam">#REF!</definedName>
    <definedName name="sdsd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egdfhg">#REF!</definedName>
    <definedName name="SERVENTE">#REF!</definedName>
    <definedName name="SERVENTE_AREA_HOSPITALAR">#REF!</definedName>
    <definedName name="Serviços">'[11]Dados - Não mexer'!$A:$A</definedName>
    <definedName name="SETA">#REF!</definedName>
    <definedName name="SFSF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HARED_FORMULA_10_4_10_4_10">"ROUND((#REF!*(#REF!%/12));2)"</definedName>
    <definedName name="SHARED_FORMULA_11_4_11_4_10">"ROUND((#REF!-#REF!)/#REF!;2)+#REF!"</definedName>
    <definedName name="SHARED_FORMULA_12_4_12_4_10">"#REF!*#REF!"</definedName>
    <definedName name="SHARED_FORMULA_3_2_3_2_0">"[.B3]*[.C3]"</definedName>
    <definedName name="SHARED_FORMULA_4_109_4_109_1">"ROUND([.D110]%*[.$E$52];2)"</definedName>
    <definedName name="SHARED_FORMULA_4_109_4_109_2">"ROUND([.D110]%*[.$E$52];2)"</definedName>
    <definedName name="SHARED_FORMULA_4_109_4_109_3">"ROUND([.D110]%*[.$E$52];2)"</definedName>
    <definedName name="SHARED_FORMULA_4_109_4_109_4">"ROUND([.D110]%*[.$E$52];2)"</definedName>
    <definedName name="SHARED_FORMULA_4_109_4_109_5">"ROUND([.D110]%*[.$E$52];2)"</definedName>
    <definedName name="SHARED_FORMULA_4_109_4_109_6">"ROUND([.D110]%*[.$E$52];2)"</definedName>
    <definedName name="SHARED_FORMULA_4_109_4_109_7">"ROUND([.D110]%*[.$E$52];2)"</definedName>
    <definedName name="SHARED_FORMULA_4_109_4_109_8">"ROUND([.D110]%*[.$E$52];2)"</definedName>
    <definedName name="SHARED_FORMULA_4_109_4_109_9">"ROUND([.D110]%*[.$E$52];2)"</definedName>
    <definedName name="SHARED_FORMULA_4_73_4_73_1">"ROUND([.D74]%*[.$E$52];2)"</definedName>
    <definedName name="SHARED_FORMULA_4_73_4_73_2">"ROUND([.D74]%*[.$E$52];2)"</definedName>
    <definedName name="SHARED_FORMULA_4_73_4_73_3">"ROUND([.D74]%*[.$E$52];2)"</definedName>
    <definedName name="SHARED_FORMULA_4_73_4_73_4">"ROUND([.D74]%*[.$E$52];2)"</definedName>
    <definedName name="SHARED_FORMULA_4_73_4_73_5">"ROUND([.D74]%*[.$E$52];2)"</definedName>
    <definedName name="SHARED_FORMULA_4_73_4_73_6">"ROUND([.D74]%*[.$E$52];2)"</definedName>
    <definedName name="SHARED_FORMULA_4_73_4_73_7">"ROUND([.D74]%*[.$E$52];2)"</definedName>
    <definedName name="SHARED_FORMULA_4_73_4_73_8">"ROUND([.D74]%*[.$E$52];2)"</definedName>
    <definedName name="SHARED_FORMULA_4_73_4_73_9">"ROUND([.D74]%*[.$E$52];2)"</definedName>
    <definedName name="SHARED_FORMULA_4_99_4_99_1">"ROUND([.D100]%*[.$E$52];2)"</definedName>
    <definedName name="SHARED_FORMULA_4_99_4_99_2">"ROUND([.D100]%*[.$E$52];2)"</definedName>
    <definedName name="SHARED_FORMULA_4_99_4_99_3">"ROUND([.D100]%*[.$E$52];2)"</definedName>
    <definedName name="SHARED_FORMULA_4_99_4_99_4">"ROUND([.D100]%*[.$E$52];2)"</definedName>
    <definedName name="SHARED_FORMULA_4_99_4_99_5">"ROUND([.D100]%*[.$E$52];2)"</definedName>
    <definedName name="SHARED_FORMULA_4_99_4_99_6">"ROUND([.D100]%*[.$E$52];2)"</definedName>
    <definedName name="SHARED_FORMULA_4_99_4_99_7">"ROUND([.D100]%*[.$E$52];2)"</definedName>
    <definedName name="SHARED_FORMULA_4_99_4_99_8">"ROUND([.D100]%*[.$E$52];2)"</definedName>
    <definedName name="SHARED_FORMULA_4_99_4_99_9">"ROUND([.D100]%*[.$E$52];2)"</definedName>
    <definedName name="SHARED_FORMULA_5_3_5_3_14">"(#REF!/12)*#REF!"</definedName>
    <definedName name="SHARED_FORMULA_9_4_9_4_10">"#REF!*#REF!"</definedName>
    <definedName name="SHGFSDHFFDG">#REF!</definedName>
    <definedName name="SOMA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S">#REF!</definedName>
    <definedName name="ssss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SUBMOD_2_1_DEC_TERC_ADIC_FERIAS_12X36_DIU">!#REF!</definedName>
    <definedName name="SUBMOD_2_1_DEC_TERC_ADIC_FERIAS_12X36_NOT">!#REF!</definedName>
    <definedName name="SUBMOD_2_1_DEC_TERC_ADIC_FERIAS_44H">!#REF!</definedName>
    <definedName name="SUBMOD_2_2_GPS_FGTS_12X36_DIU">!#REF!</definedName>
    <definedName name="SUBMOD_2_2_GPS_FGTS_12X36_NOT">!#REF!</definedName>
    <definedName name="SUBMOD_2_2_GPS_FGTS_44H">!#REF!</definedName>
    <definedName name="SUBMOD_2_3_BENEFICIOS_12X36_DIU">!#REF!</definedName>
    <definedName name="SUBMOD_2_3_BENEFICIOS_12X36_NOT">!#REF!</definedName>
    <definedName name="SUBMOD_2_3_BENEFICIOS_44H">!#REF!</definedName>
    <definedName name="SUBMOD_4_1_AUSENCIAS_LEGAIS_44H">!#REF!</definedName>
    <definedName name="SUBMOD_4_1_SUBSTITUTO_12X36_DIU">!#REF!</definedName>
    <definedName name="SUBMOD_4_1_SUBSTITUTO_12X36_NOT">!#REF!</definedName>
    <definedName name="SUBMOD_4_1_SUBSTITUTO_44H">!#REF!</definedName>
    <definedName name="SUBMOD_4_2_INTRAJORNADA_12X36_DIU">!#REF!</definedName>
    <definedName name="SUBMOD_4_2_INTRAJORNADA_12X36_NOT">!#REF!</definedName>
    <definedName name="SUBMOD_4_2_INTRAJORNADA_44H">!#REF!</definedName>
    <definedName name="sv">#REF!</definedName>
    <definedName name="T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abela_Inpc">#REF!</definedName>
    <definedName name="TabGeral">#REF!</definedName>
    <definedName name="TaxaAdm">'[2]2. Param Gerais'!$D$15</definedName>
    <definedName name="Telefonista_VAZIA">#REF!</definedName>
    <definedName name="TEMPO_INTERVALO_REFEICAO">#REF!</definedName>
    <definedName name="Teste">#N/A</definedName>
    <definedName name="TIPO_CONTRATAÇÃO">[9]FAP!$AM$8:$AM$13</definedName>
    <definedName name="tipo_de_contratação">[4]FAP!$H$14</definedName>
    <definedName name="Tipo_de_Joranda_de_Trabalho">OFFSET([12]Apoio!$A$1,1,0,COUNTA([12]Apoio!$A:$A)-1,1)</definedName>
    <definedName name="TIPO_DE_SERVICO">#REF!</definedName>
    <definedName name="TIPO_DO_CERTAME">[9]FAP!$AJ$8:$AJ$13</definedName>
    <definedName name="To">#REF!</definedName>
    <definedName name="TOT.P">#REF!</definedName>
    <definedName name="TOT1.P">#REF!</definedName>
    <definedName name="Total">#REF!</definedName>
    <definedName name="TOTALCLP03">#REF!</definedName>
    <definedName name="TRANSPORTE_POR_DIA">#REF!</definedName>
    <definedName name="TRIBUTOS">#REF!</definedName>
    <definedName name="TT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TxAdmCorporativa">'[2]2. Param Gerais'!$I$21</definedName>
    <definedName name="UF">#REF!</definedName>
    <definedName name="UG">#REF!</definedName>
    <definedName name="um">#REF!</definedName>
    <definedName name="UN">#REF!</definedName>
    <definedName name="uni">#REF!</definedName>
    <definedName name="unidade">#REF!</definedName>
    <definedName name="UNIFORME">#REF!</definedName>
    <definedName name="UniformeMensageiro">#REF!</definedName>
    <definedName name="UniformeMensageiros">#REF!</definedName>
    <definedName name="UniformeRecepcionista">#REF!</definedName>
    <definedName name="UNIFORMES">#REF!</definedName>
    <definedName name="UU">#REF!</definedName>
    <definedName name="v">#REF!</definedName>
    <definedName name="VA">#REF!</definedName>
    <definedName name="VALOR_LIMITE_CONTRATACAO_POR_AREA">#REF!</definedName>
    <definedName name="VALOR_LIMITES_AREA_EXTERNA">#REF!</definedName>
    <definedName name="VALOR_LIMITES_AREA_INTERNA">#REF!</definedName>
    <definedName name="VALOR_LIMITES_ESQ_EXTERNA">#REF!</definedName>
    <definedName name="VALOR_LIMITES_FACHADA_ENVID">#REF!</definedName>
    <definedName name="VALOR_TOTAL_EMPREGADO_12x36_DIU">!#REF!</definedName>
    <definedName name="VALOR_TOTAL_EMPREGADO_12x36_NOT">!#REF!</definedName>
    <definedName name="VALOR_TOTAL_EMPREGADO_44H">!#REF!</definedName>
    <definedName name="VALOR_TOTAL_POSTO_12x36_DIU">!#REF!</definedName>
    <definedName name="VALOR_TOTAL_POSTO_12x36_NOT">!#REF!</definedName>
    <definedName name="VALOR_TOTAL_POSTO_44H">!#REF!</definedName>
    <definedName name="VALOR_TOTAL_SERV">#REF!</definedName>
    <definedName name="VALOR_TOTAL_SERV_HOSP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r">#REF!</definedName>
    <definedName name="vt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  <definedName name="VV">#REF!</definedName>
    <definedName name="vvvv">#REF!</definedName>
    <definedName name="W">#REF!</definedName>
    <definedName name="wrn.ACABINT.">#REF!</definedName>
    <definedName name="wrn.ACABINT._.TOT.">#REF!</definedName>
    <definedName name="wrn.esq">#REF!</definedName>
    <definedName name="wrn.ESQ._.TOT.">#REF!</definedName>
    <definedName name="wrn.FACHADA.">#REF!</definedName>
    <definedName name="wrn.ferpilar">#REF!</definedName>
    <definedName name="wrn.FERPILAR.">#REF!</definedName>
    <definedName name="wrn.LEVFER.">#REF!</definedName>
    <definedName name="wrn.SERV._.PAVTO.">#REF!</definedName>
    <definedName name="wrn.serv.xls.">#REF!</definedName>
    <definedName name="WW">#REF!</definedName>
    <definedName name="X">#REF!</definedName>
    <definedName name="xwswsxasx">#REF!</definedName>
    <definedName name="XX">#REF!</definedName>
    <definedName name="XXX">#REF!</definedName>
    <definedName name="YY">#REF!</definedName>
    <definedName name="z">#REF!</definedName>
    <definedName name="zdfsdf">#REF!</definedName>
    <definedName name="ZZ">#REF!</definedName>
    <definedName name="ZZZZZ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51" l="1"/>
  <c r="G11" i="51" s="1"/>
  <c r="J105" i="57"/>
  <c r="L105" i="57" s="1"/>
  <c r="J105" i="56"/>
  <c r="L105" i="56" s="1"/>
  <c r="J105" i="53"/>
  <c r="L105" i="53" s="1"/>
  <c r="J105" i="36"/>
  <c r="L105" i="36" s="1"/>
  <c r="K123" i="57"/>
  <c r="K122" i="57"/>
  <c r="C122" i="57"/>
  <c r="C116" i="57"/>
  <c r="C112" i="57"/>
  <c r="D109" i="57"/>
  <c r="D128" i="57" s="1"/>
  <c r="C103" i="57"/>
  <c r="D99" i="57"/>
  <c r="C96" i="57"/>
  <c r="D93" i="57"/>
  <c r="C90" i="57"/>
  <c r="C85" i="57"/>
  <c r="C84" i="57"/>
  <c r="C83" i="57"/>
  <c r="C82" i="57"/>
  <c r="C81" i="57"/>
  <c r="C79" i="57"/>
  <c r="C73" i="57"/>
  <c r="C71" i="57"/>
  <c r="C69" i="57"/>
  <c r="C61" i="57"/>
  <c r="D53" i="57"/>
  <c r="D54" i="57" s="1"/>
  <c r="D51" i="57"/>
  <c r="D50" i="57" s="1"/>
  <c r="D58" i="57" s="1"/>
  <c r="D65" i="57" s="1"/>
  <c r="C48" i="57"/>
  <c r="C45" i="57"/>
  <c r="C74" i="57" s="1"/>
  <c r="C35" i="57"/>
  <c r="C31" i="57"/>
  <c r="C30" i="57"/>
  <c r="C32" i="57" s="1"/>
  <c r="C28" i="57"/>
  <c r="D24" i="57"/>
  <c r="D25" i="57" s="1"/>
  <c r="K123" i="56"/>
  <c r="K122" i="56"/>
  <c r="C122" i="56"/>
  <c r="C116" i="56"/>
  <c r="C112" i="56"/>
  <c r="D109" i="56"/>
  <c r="D128" i="56" s="1"/>
  <c r="C103" i="56"/>
  <c r="C96" i="56"/>
  <c r="D93" i="56"/>
  <c r="D99" i="56" s="1"/>
  <c r="C90" i="56"/>
  <c r="C85" i="56"/>
  <c r="C84" i="56"/>
  <c r="C83" i="56"/>
  <c r="C82" i="56"/>
  <c r="C79" i="56"/>
  <c r="C73" i="56"/>
  <c r="D73" i="56" s="1"/>
  <c r="C71" i="56"/>
  <c r="C69" i="56"/>
  <c r="C61" i="56"/>
  <c r="D53" i="56"/>
  <c r="D54" i="56" s="1"/>
  <c r="D51" i="56"/>
  <c r="D50" i="56" s="1"/>
  <c r="C48" i="56"/>
  <c r="C45" i="56"/>
  <c r="C74" i="56" s="1"/>
  <c r="C35" i="56"/>
  <c r="C31" i="56"/>
  <c r="C81" i="56" s="1"/>
  <c r="C30" i="56"/>
  <c r="C28" i="56"/>
  <c r="D24" i="56"/>
  <c r="D25" i="56" s="1"/>
  <c r="K123" i="53"/>
  <c r="K122" i="53"/>
  <c r="C122" i="53"/>
  <c r="C116" i="53"/>
  <c r="C112" i="53"/>
  <c r="D109" i="53"/>
  <c r="D128" i="53" s="1"/>
  <c r="C103" i="53"/>
  <c r="C96" i="53"/>
  <c r="D93" i="53"/>
  <c r="D99" i="53" s="1"/>
  <c r="C90" i="53"/>
  <c r="C85" i="53"/>
  <c r="C84" i="53"/>
  <c r="C83" i="53"/>
  <c r="C82" i="53"/>
  <c r="C79" i="53"/>
  <c r="C73" i="53"/>
  <c r="C71" i="53"/>
  <c r="C69" i="53"/>
  <c r="C61" i="53"/>
  <c r="D53" i="53"/>
  <c r="D54" i="53" s="1"/>
  <c r="D51" i="53"/>
  <c r="D50" i="53" s="1"/>
  <c r="C48" i="53"/>
  <c r="C45" i="53"/>
  <c r="C74" i="53" s="1"/>
  <c r="C35" i="53"/>
  <c r="C31" i="53"/>
  <c r="C81" i="53" s="1"/>
  <c r="C30" i="53"/>
  <c r="C32" i="53" s="1"/>
  <c r="C28" i="53"/>
  <c r="D24" i="53"/>
  <c r="D25" i="53" s="1"/>
  <c r="D51" i="52"/>
  <c r="D50" i="52" s="1"/>
  <c r="J105" i="52"/>
  <c r="L105" i="52" s="1"/>
  <c r="K123" i="52"/>
  <c r="K122" i="52"/>
  <c r="C122" i="52"/>
  <c r="C116" i="52"/>
  <c r="C112" i="52"/>
  <c r="D109" i="52"/>
  <c r="D128" i="52" s="1"/>
  <c r="C103" i="52"/>
  <c r="D99" i="52"/>
  <c r="C96" i="52"/>
  <c r="D93" i="52"/>
  <c r="C90" i="52"/>
  <c r="C85" i="52"/>
  <c r="C84" i="52"/>
  <c r="C83" i="52"/>
  <c r="C82" i="52"/>
  <c r="C79" i="52"/>
  <c r="C73" i="52"/>
  <c r="C71" i="52"/>
  <c r="C69" i="52"/>
  <c r="C61" i="52"/>
  <c r="D53" i="52"/>
  <c r="D54" i="52" s="1"/>
  <c r="C48" i="52"/>
  <c r="C45" i="52"/>
  <c r="C74" i="52" s="1"/>
  <c r="C35" i="52"/>
  <c r="C31" i="52"/>
  <c r="C81" i="52" s="1"/>
  <c r="C30" i="52"/>
  <c r="C28" i="52"/>
  <c r="D24" i="52"/>
  <c r="D25" i="52" s="1"/>
  <c r="D24" i="36"/>
  <c r="K122" i="36"/>
  <c r="K123" i="36"/>
  <c r="D51" i="36"/>
  <c r="D50" i="36" s="1"/>
  <c r="D74" i="56" l="1"/>
  <c r="D58" i="52"/>
  <c r="D58" i="53"/>
  <c r="C32" i="52"/>
  <c r="C32" i="56"/>
  <c r="D31" i="56"/>
  <c r="D75" i="57"/>
  <c r="D73" i="57"/>
  <c r="D30" i="57"/>
  <c r="D124" i="57"/>
  <c r="D31" i="57"/>
  <c r="D71" i="57"/>
  <c r="D74" i="57"/>
  <c r="D72" i="57"/>
  <c r="D71" i="56"/>
  <c r="D58" i="56"/>
  <c r="D65" i="56" s="1"/>
  <c r="D75" i="56"/>
  <c r="D124" i="56"/>
  <c r="D30" i="56"/>
  <c r="D65" i="53"/>
  <c r="D75" i="53"/>
  <c r="D71" i="53"/>
  <c r="D31" i="53"/>
  <c r="D124" i="53"/>
  <c r="D73" i="53"/>
  <c r="D74" i="53" s="1"/>
  <c r="D30" i="53"/>
  <c r="D65" i="52"/>
  <c r="D73" i="52"/>
  <c r="D74" i="52" s="1"/>
  <c r="D75" i="52"/>
  <c r="D124" i="52"/>
  <c r="D71" i="52"/>
  <c r="D31" i="52"/>
  <c r="D30" i="52"/>
  <c r="C30" i="36"/>
  <c r="C122" i="36"/>
  <c r="C116" i="36"/>
  <c r="C112" i="36"/>
  <c r="D109" i="36"/>
  <c r="D128" i="36" s="1"/>
  <c r="C103" i="36"/>
  <c r="C96" i="36"/>
  <c r="D93" i="36"/>
  <c r="D99" i="36" s="1"/>
  <c r="C90" i="36"/>
  <c r="C85" i="36"/>
  <c r="C84" i="36"/>
  <c r="C83" i="36"/>
  <c r="C82" i="36"/>
  <c r="C79" i="36"/>
  <c r="C73" i="36"/>
  <c r="C71" i="36"/>
  <c r="C69" i="36"/>
  <c r="C61" i="36"/>
  <c r="D53" i="36"/>
  <c r="D54" i="36" s="1"/>
  <c r="C48" i="36"/>
  <c r="C45" i="36"/>
  <c r="C74" i="36" s="1"/>
  <c r="C35" i="36"/>
  <c r="C31" i="36"/>
  <c r="C81" i="36" s="1"/>
  <c r="C28" i="36"/>
  <c r="D32" i="53" l="1"/>
  <c r="D32" i="56"/>
  <c r="D40" i="56" s="1"/>
  <c r="D58" i="36"/>
  <c r="D76" i="57"/>
  <c r="D126" i="57" s="1"/>
  <c r="D32" i="57"/>
  <c r="D72" i="56"/>
  <c r="D76" i="56" s="1"/>
  <c r="D126" i="56" s="1"/>
  <c r="D44" i="56"/>
  <c r="D42" i="56"/>
  <c r="D43" i="56"/>
  <c r="D38" i="56"/>
  <c r="D37" i="56"/>
  <c r="D41" i="56"/>
  <c r="D39" i="56"/>
  <c r="D63" i="56"/>
  <c r="D42" i="53"/>
  <c r="D41" i="53"/>
  <c r="D43" i="53"/>
  <c r="D40" i="53"/>
  <c r="D38" i="53"/>
  <c r="D63" i="53"/>
  <c r="D37" i="53"/>
  <c r="D39" i="53"/>
  <c r="D44" i="53"/>
  <c r="D72" i="53"/>
  <c r="D76" i="53" s="1"/>
  <c r="D126" i="53" s="1"/>
  <c r="D32" i="52"/>
  <c r="D72" i="52"/>
  <c r="D76" i="52" s="1"/>
  <c r="D126" i="52" s="1"/>
  <c r="C32" i="36"/>
  <c r="D65" i="36"/>
  <c r="D25" i="36"/>
  <c r="D30" i="36" s="1"/>
  <c r="D45" i="56" l="1"/>
  <c r="D64" i="56" s="1"/>
  <c r="D81" i="56" s="1"/>
  <c r="D44" i="57"/>
  <c r="D38" i="57"/>
  <c r="D39" i="57"/>
  <c r="D42" i="57"/>
  <c r="D63" i="57"/>
  <c r="D43" i="57"/>
  <c r="D37" i="57"/>
  <c r="D41" i="57"/>
  <c r="D40" i="57"/>
  <c r="D45" i="53"/>
  <c r="D64" i="53" s="1"/>
  <c r="D85" i="53" s="1"/>
  <c r="D42" i="52"/>
  <c r="D39" i="52"/>
  <c r="D38" i="52"/>
  <c r="D63" i="52"/>
  <c r="D37" i="52"/>
  <c r="D44" i="52"/>
  <c r="D40" i="52"/>
  <c r="D43" i="52"/>
  <c r="D41" i="52"/>
  <c r="D71" i="36"/>
  <c r="D75" i="36"/>
  <c r="D31" i="36"/>
  <c r="D32" i="36" s="1"/>
  <c r="D124" i="36"/>
  <c r="D73" i="36"/>
  <c r="D74" i="36" s="1"/>
  <c r="D66" i="56" l="1"/>
  <c r="D125" i="56" s="1"/>
  <c r="D82" i="56"/>
  <c r="D87" i="56" s="1"/>
  <c r="D98" i="56" s="1"/>
  <c r="D100" i="56" s="1"/>
  <c r="D127" i="56" s="1"/>
  <c r="D129" i="56" s="1"/>
  <c r="D86" i="56"/>
  <c r="D84" i="56"/>
  <c r="D85" i="56"/>
  <c r="D83" i="56"/>
  <c r="D45" i="57"/>
  <c r="D64" i="57" s="1"/>
  <c r="D82" i="57" s="1"/>
  <c r="D83" i="53"/>
  <c r="D66" i="53"/>
  <c r="D125" i="53" s="1"/>
  <c r="D81" i="53"/>
  <c r="D82" i="53"/>
  <c r="D84" i="53"/>
  <c r="D86" i="53"/>
  <c r="D45" i="52"/>
  <c r="D64" i="52" s="1"/>
  <c r="D86" i="52" s="1"/>
  <c r="D37" i="36"/>
  <c r="D63" i="36"/>
  <c r="D41" i="36"/>
  <c r="D38" i="36"/>
  <c r="D43" i="36"/>
  <c r="D40" i="36"/>
  <c r="D39" i="36"/>
  <c r="D44" i="36"/>
  <c r="D42" i="36"/>
  <c r="D72" i="36"/>
  <c r="D76" i="36" s="1"/>
  <c r="D126" i="36" s="1"/>
  <c r="D81" i="57" l="1"/>
  <c r="D83" i="57"/>
  <c r="D85" i="57"/>
  <c r="D66" i="57"/>
  <c r="D125" i="57" s="1"/>
  <c r="D84" i="57"/>
  <c r="D86" i="57"/>
  <c r="D87" i="57" s="1"/>
  <c r="D98" i="57" s="1"/>
  <c r="D100" i="57" s="1"/>
  <c r="D127" i="57" s="1"/>
  <c r="D114" i="56"/>
  <c r="D87" i="53"/>
  <c r="D98" i="53" s="1"/>
  <c r="D100" i="53" s="1"/>
  <c r="D127" i="53" s="1"/>
  <c r="D83" i="52"/>
  <c r="D85" i="52"/>
  <c r="D66" i="52"/>
  <c r="D125" i="52" s="1"/>
  <c r="D81" i="52"/>
  <c r="D82" i="52"/>
  <c r="D84" i="52"/>
  <c r="D45" i="36"/>
  <c r="D129" i="57" l="1"/>
  <c r="D114" i="57" s="1"/>
  <c r="D115" i="56"/>
  <c r="D129" i="53"/>
  <c r="D87" i="52"/>
  <c r="D98" i="52" s="1"/>
  <c r="D100" i="52" s="1"/>
  <c r="D127" i="52" s="1"/>
  <c r="D64" i="36"/>
  <c r="D66" i="36" s="1"/>
  <c r="D125" i="36" s="1"/>
  <c r="D84" i="36"/>
  <c r="D115" i="57" l="1"/>
  <c r="D131" i="57" s="1"/>
  <c r="D131" i="56"/>
  <c r="E5" i="51" s="1"/>
  <c r="F5" i="51" s="1"/>
  <c r="G5" i="51" s="1"/>
  <c r="D114" i="53"/>
  <c r="D129" i="52"/>
  <c r="D81" i="36"/>
  <c r="D83" i="36"/>
  <c r="D85" i="36"/>
  <c r="D82" i="36"/>
  <c r="D86" i="36"/>
  <c r="D117" i="57" l="1"/>
  <c r="E6" i="51"/>
  <c r="F6" i="51" s="1"/>
  <c r="G6" i="51" s="1"/>
  <c r="C128" i="57"/>
  <c r="D118" i="57"/>
  <c r="D116" i="57" s="1"/>
  <c r="D120" i="57" s="1"/>
  <c r="D130" i="57" s="1"/>
  <c r="C130" i="57" s="1"/>
  <c r="C125" i="57"/>
  <c r="C127" i="57"/>
  <c r="C126" i="57"/>
  <c r="C124" i="57"/>
  <c r="D119" i="57"/>
  <c r="D119" i="56"/>
  <c r="D118" i="56"/>
  <c r="D117" i="56"/>
  <c r="C128" i="56"/>
  <c r="C124" i="56"/>
  <c r="C126" i="56"/>
  <c r="C125" i="56"/>
  <c r="C127" i="56"/>
  <c r="D115" i="53"/>
  <c r="D131" i="53" s="1"/>
  <c r="E3" i="51" s="1"/>
  <c r="F3" i="51" s="1"/>
  <c r="G3" i="51" s="1"/>
  <c r="D114" i="52"/>
  <c r="D115" i="52" s="1"/>
  <c r="D87" i="36"/>
  <c r="D98" i="36" s="1"/>
  <c r="C131" i="57" l="1"/>
  <c r="D116" i="56"/>
  <c r="D120" i="56" s="1"/>
  <c r="D130" i="56" s="1"/>
  <c r="C130" i="56" s="1"/>
  <c r="C131" i="56" s="1"/>
  <c r="D119" i="53"/>
  <c r="D118" i="53"/>
  <c r="D117" i="53"/>
  <c r="C128" i="53"/>
  <c r="C124" i="53"/>
  <c r="C126" i="53"/>
  <c r="C125" i="53"/>
  <c r="C127" i="53"/>
  <c r="D131" i="52"/>
  <c r="E4" i="51" s="1"/>
  <c r="F4" i="51" s="1"/>
  <c r="G4" i="51" s="1"/>
  <c r="D100" i="36"/>
  <c r="D127" i="36" s="1"/>
  <c r="D129" i="36" s="1"/>
  <c r="D116" i="53" l="1"/>
  <c r="D120" i="53" s="1"/>
  <c r="D130" i="53" s="1"/>
  <c r="C130" i="53" s="1"/>
  <c r="C131" i="53" s="1"/>
  <c r="D119" i="52"/>
  <c r="D118" i="52"/>
  <c r="D117" i="52"/>
  <c r="C128" i="52"/>
  <c r="C124" i="52"/>
  <c r="C126" i="52"/>
  <c r="C125" i="52"/>
  <c r="C127" i="52"/>
  <c r="D114" i="36"/>
  <c r="D116" i="52" l="1"/>
  <c r="D120" i="52" s="1"/>
  <c r="D130" i="52" s="1"/>
  <c r="C130" i="52" s="1"/>
  <c r="C131" i="52" s="1"/>
  <c r="D115" i="36"/>
  <c r="D131" i="36" s="1"/>
  <c r="E2" i="51" s="1"/>
  <c r="D117" i="36" l="1"/>
  <c r="C126" i="36"/>
  <c r="C124" i="36"/>
  <c r="C127" i="36"/>
  <c r="C125" i="36"/>
  <c r="D118" i="36"/>
  <c r="D119" i="36"/>
  <c r="C128" i="36"/>
  <c r="D116" i="36" l="1"/>
  <c r="D120" i="36" s="1"/>
  <c r="D130" i="36" l="1"/>
  <c r="C130" i="36" s="1"/>
  <c r="C131" i="36" s="1"/>
  <c r="F2" i="51" l="1"/>
  <c r="G2" i="51" s="1"/>
  <c r="G12" i="51" l="1"/>
  <c r="G10" i="5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tc={5A8E2ABC-D501-421C-AE73-C52D409D7459}</author>
    <author>tc={89C9CE7D-47C9-46DE-9AF1-332FED2AF835}</author>
  </authors>
  <commentList>
    <comment ref="C50" authorId="0" shapeId="0" xr:uid="{5A8E2ABC-D501-421C-AE73-C52D409D7459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do VT do local da execução do contrato
</t>
      </text>
    </comment>
    <comment ref="C53" authorId="1" shapeId="0" xr:uid="{89C9CE7D-47C9-46DE-9AF1-332FED2AF835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da indicado pela CCT 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tc={9B681BD0-221B-457A-BC10-5F7A04B9E138}</author>
    <author>tc={41364A12-1735-4B56-92D9-0225168E5EC5}</author>
  </authors>
  <commentList>
    <comment ref="C50" authorId="0" shapeId="0" xr:uid="{9B681BD0-221B-457A-BC10-5F7A04B9E138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do VT do local da execução do contrato
</t>
      </text>
    </comment>
    <comment ref="C53" authorId="1" shapeId="0" xr:uid="{41364A12-1735-4B56-92D9-0225168E5EC5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da indicado pela CCT 
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tc={13CD7549-D9CC-47B9-AF3C-87D986BC1D2D}</author>
    <author>tc={B83FDAFF-8660-481D-855E-A481322237CE}</author>
  </authors>
  <commentList>
    <comment ref="C50" authorId="0" shapeId="0" xr:uid="{13CD7549-D9CC-47B9-AF3C-87D986BC1D2D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do VT do local da execução do contrato
</t>
      </text>
    </comment>
    <comment ref="C53" authorId="1" shapeId="0" xr:uid="{B83FDAFF-8660-481D-855E-A481322237CE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da indicado pela CCT 
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tc={7010340D-0CF0-4F49-A535-A6324DB6DA19}</author>
    <author>tc={DBB8450F-919C-4172-9B83-A4BF792D9D38}</author>
  </authors>
  <commentList>
    <comment ref="C50" authorId="0" shapeId="0" xr:uid="{7010340D-0CF0-4F49-A535-A6324DB6DA19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do VT do local da execução do contrato
</t>
      </text>
    </comment>
    <comment ref="C53" authorId="1" shapeId="0" xr:uid="{DBB8450F-919C-4172-9B83-A4BF792D9D38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da indicado pela CCT 
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tc={6B489E3B-6EDE-46AC-832C-CB7AE4EB1F4B}</author>
    <author>tc={4666E8DB-C7D1-480A-80CF-172B76058C8E}</author>
  </authors>
  <commentList>
    <comment ref="C50" authorId="0" shapeId="0" xr:uid="{6B489E3B-6EDE-46AC-832C-CB7AE4EB1F4B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do VT do local da execução do contrato
</t>
      </text>
    </comment>
    <comment ref="C53" authorId="1" shapeId="0" xr:uid="{4666E8DB-C7D1-480A-80CF-172B76058C8E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Informar valor da indicado pela CCT 
</t>
      </text>
    </comment>
  </commentList>
</comments>
</file>

<file path=xl/sharedStrings.xml><?xml version="1.0" encoding="utf-8"?>
<sst xmlns="http://schemas.openxmlformats.org/spreadsheetml/2006/main" count="1171" uniqueCount="177">
  <si>
    <t>VALOR UNITÁRIO</t>
  </si>
  <si>
    <t>VALOR MENSAL</t>
  </si>
  <si>
    <t>ISS</t>
  </si>
  <si>
    <t>Composição da Remuneração</t>
  </si>
  <si>
    <t>A</t>
  </si>
  <si>
    <t>Benefícios Mensais e Diários</t>
  </si>
  <si>
    <t>A.1</t>
  </si>
  <si>
    <t xml:space="preserve">Desconto do Vale Transporte </t>
  </si>
  <si>
    <t>B</t>
  </si>
  <si>
    <t>C</t>
  </si>
  <si>
    <t>D</t>
  </si>
  <si>
    <t>E</t>
  </si>
  <si>
    <t>F</t>
  </si>
  <si>
    <t>Insumos Diversos</t>
  </si>
  <si>
    <t>Materiais</t>
  </si>
  <si>
    <t>4.1</t>
  </si>
  <si>
    <t>G</t>
  </si>
  <si>
    <t>H</t>
  </si>
  <si>
    <t>4.2</t>
  </si>
  <si>
    <t>Provisão para Rescisão</t>
  </si>
  <si>
    <t>Aviso prévio indenizado</t>
  </si>
  <si>
    <t>Lucro</t>
  </si>
  <si>
    <t>Tributos</t>
  </si>
  <si>
    <t>COFINS</t>
  </si>
  <si>
    <t>PIS</t>
  </si>
  <si>
    <t>(R$)</t>
  </si>
  <si>
    <t>Módulo 1 – Composição da Remuneração</t>
  </si>
  <si>
    <t>VALOR ANUAL R$</t>
  </si>
  <si>
    <t>DESCRIÇÃO</t>
  </si>
  <si>
    <t>UNIDADE DE MEDIDA</t>
  </si>
  <si>
    <t>DISCRIMINAÇÃO DO SERVIÇO (DADOS REFERÊNTES À CONTRATAÇÃO)</t>
  </si>
  <si>
    <t>Data de apresentação da proposta (dia/mês/ano):</t>
  </si>
  <si>
    <t>XX/XX/2025</t>
  </si>
  <si>
    <t>XX/XX/2023</t>
  </si>
  <si>
    <t>Município/UF:</t>
  </si>
  <si>
    <t>Brasília/DF</t>
  </si>
  <si>
    <t>Ano do Acordo, Convenção ou Dissídio Coletivo:</t>
  </si>
  <si>
    <t>Número de meses da execução contratual:</t>
  </si>
  <si>
    <t>IDENTIFICAÇÃO DO SERVIÇO</t>
  </si>
  <si>
    <t>Tipo de serviço:</t>
  </si>
  <si>
    <t>Unidade de medida:</t>
  </si>
  <si>
    <t>Posto</t>
  </si>
  <si>
    <t>Quantidade total a contratar (em função da unidade de medida)</t>
  </si>
  <si>
    <t>DADOS PARA COMPOSIÇÃO DOS CUSTOS REFERENTES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</si>
  <si>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</si>
  <si>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</si>
  <si>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</si>
  <si>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patrimonial)</t>
  </si>
  <si>
    <t>SINDSERVIÇOS</t>
  </si>
  <si>
    <t>Data-base da categoria (dia/mês/ano)</t>
  </si>
  <si>
    <t>Módulo 1 - Composição da Remuneração</t>
  </si>
  <si>
    <t>Salário Base</t>
  </si>
  <si>
    <t>Adicional de hora noturna (incluso hora noturna reduzida)</t>
  </si>
  <si>
    <t xml:space="preserve"> - CLT (arts. 8º, §2º, 59-A, §1º e 73, §§ 1º ao 5º) OBS: no cálculo já está computado o adicional de 20% e a hora noturna reduzida. Previsão de 5 horas noturnas por mês.</t>
  </si>
  <si>
    <t>Adicional de Insalubridade</t>
  </si>
  <si>
    <t>Adicional de Periculosidade</t>
  </si>
  <si>
    <t xml:space="preserve"> - Salário Base * 30% (conforme Art. 193, § 1º, da CLT).</t>
  </si>
  <si>
    <t>Total:</t>
  </si>
  <si>
    <t>Submódulo 2.1 - Encargos e Benefícios Anuais, Mensais e Diários</t>
  </si>
  <si>
    <t>2.1</t>
  </si>
  <si>
    <t>13º salário e adicional de férias</t>
  </si>
  <si>
    <t>(%)</t>
  </si>
  <si>
    <t xml:space="preserve"> - Conforme Lei nº 4.090/1962 e Art. 7º, inciso VIII da Constituição Federal de 1988. Percentual de provisão mensal: 1/12 = 8,33%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</si>
  <si>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</si>
  <si>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</si>
  <si>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</si>
  <si>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</si>
  <si>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</si>
  <si>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 xml:space="preserve"> - 20%, conforme art. 22, inciso I, da Lei 8.212/91.</t>
  </si>
  <si>
    <t>INSS</t>
  </si>
  <si>
    <t xml:space="preserve"> - 2,50%, conforme art. 15, da Lei nº 9.424/96; do art. 2º do Decreto nº 3.142/99; e art. 212, § 5º da CF.</t>
  </si>
  <si>
    <t>Salário Educação</t>
  </si>
  <si>
    <t xml:space="preserve"> - O SAT a depender do grau de risco do serviço irá variar entre 1%, para risco leve, de 2%, para risco médio, e de 3% de risco grave. Além disso, o SAT pode ser multiplicado por um índice (FAP) que varia entre 0,5 e 2, fazendo com que este item da planilha possa varia entre 0,5 e 6,00%. Para fins de elaboração de preço de referência, usou-se o percentual intermediário de 3,00%. </t>
  </si>
  <si>
    <t>SAT</t>
  </si>
  <si>
    <t xml:space="preserve"> - 1,50%, conforme art. 30 da Lei nº 8.036/90.</t>
  </si>
  <si>
    <t>SESC ou SESI</t>
  </si>
  <si>
    <t xml:space="preserve"> - 1,00%, conforme Decreto-Lei nº 2.318/86.</t>
  </si>
  <si>
    <t>SENAI - SENAC</t>
  </si>
  <si>
    <t xml:space="preserve"> - 0,60%, conforme Lei nº 8.029/90.</t>
  </si>
  <si>
    <t>SEBRAE</t>
  </si>
  <si>
    <t xml:space="preserve"> - 0,20%, conf. art. 1º e 2º do Decreto-Lei nº 1.146/70.</t>
  </si>
  <si>
    <t>INCRA</t>
  </si>
  <si>
    <t xml:space="preserve"> - 8,00%. O tributo está previsto no art. 7º, Inciso III, da Constituição Federal, tendo sido regulamentado pela Lei nº 8.030/90, art. 15.</t>
  </si>
  <si>
    <t>FGTS</t>
  </si>
  <si>
    <t>Submódulo 2.3 - Benefícios Mensais e Diários</t>
  </si>
  <si>
    <t>2.3</t>
  </si>
  <si>
    <t>Valor do Bilhete</t>
  </si>
  <si>
    <t>Transporte</t>
  </si>
  <si>
    <t>Auxílio-Refeição/Alimentação</t>
  </si>
  <si>
    <t>Valor do Ticket</t>
  </si>
  <si>
    <t>Outros (especificar)</t>
  </si>
  <si>
    <t>Quadro Resumo do Módulo 2 - Encargos e Benefícios Anuais, Mensais e Diários</t>
  </si>
  <si>
    <t>13º (décimo terceiro) Salário, Férias e Adicional de Férias</t>
  </si>
  <si>
    <t>Módulo 3  - Provisão para Rescisão</t>
  </si>
  <si>
    <t xml:space="preserve"> - Percentual AVI = ((1 / 12) x 5,55%) = 0,46%. Onde: 5,55% = percentual de empregados demitidos que não trabalham durante o aviso prévio, conforme referência do Acórdão TCU nº 1.904/2007.</t>
  </si>
  <si>
    <t>Incidência do FGTS sobre Aviso prévio indenizado</t>
  </si>
  <si>
    <t xml:space="preserve"> - Percentual AVT = [(7/30)/12] = 1,944%. Conforme Acórdão TCU 3006/2010–Plenário.</t>
  </si>
  <si>
    <t>Aviso prévio trabalhado</t>
  </si>
  <si>
    <t>Incidência de GPS, FGTS sobre o Aviso Prévio Trabalhado</t>
  </si>
  <si>
    <t xml:space="preserve"> - Foi adotado o percentual de 4%, considerando o total constante da recomendação da SEGES, decorrente da extinção da cobrança da contribuição social de 10% (dez por cento) devida pelos empregadores em caso de despedida sem justa causa.</t>
  </si>
  <si>
    <t>Multa do FGTS sobre o Aviso Prévio Trabalhado e Indenizado</t>
  </si>
  <si>
    <t>Submódulo 4.1 - Custo de Reposição do Profissional Ausente</t>
  </si>
  <si>
    <t>Ausências Legais</t>
  </si>
  <si>
    <t xml:space="preserve"> - Conforme Art. 7º, inciso XVII da Constituição Federal de 1988. Percentual de provisão mensal conforme Anexo XII da IN 05/17: 1/11 = 9,09% ≅ 9,075%</t>
  </si>
  <si>
    <t>Substituto na cobertura de Férias</t>
  </si>
  <si>
    <t xml:space="preserve"> - Conforme metodologia adotada pela SEGES são 5,96 dias/ano. Cálculo: (5,96/30) x (1/12) = 0,0166 = 1,66%</t>
  </si>
  <si>
    <t>Substituto na cobertura de Ausências Legais</t>
  </si>
  <si>
    <t xml:space="preserve"> - De acordo com o Anuário Estatístico da Codeplan (2019), a taxa de fecundidade no Distrito Federal é de aproximadamente 1,5%. Dessa forma a provisão para este item corresponde a :((5/30)/12) x 0,015 = 0,02%. </t>
  </si>
  <si>
    <t>Substituto na cobertura de Licença-Paternidade</t>
  </si>
  <si>
    <t xml:space="preserve"> - De acordo com o Referencial Técnico de Custos do MPU, o percentual de frequência anual estimada de licenças por acidentes de trabalho é de aproximadamente 0,44%. Dessa forma o cálculo corresponde a: [(15 / 360) x 0,44%)], onde 15 = nº de dias da licença</t>
  </si>
  <si>
    <t>Substituto na cobertura de Ausência por acidente de trabalho</t>
  </si>
  <si>
    <t xml:space="preserve"> - O cálculo do afastamento maternidade é: 50%*(4/12)*1,5%*(8,33%+11,11%)=0,05%. Onde: 50%= percentual de mulheres nos postos; 4=nº de meses da licença e 1,5% é a taxa de fecundidade no DF, conforme Anuário Estatístico da CODEPLAN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</si>
  <si>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</si>
  <si>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</si>
  <si>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</si>
  <si>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</si>
  <si>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ou alimentação</t>
  </si>
  <si>
    <t>Quadro Resumo do Módulo 4 - Custo de Reposição do Profissional Ausente</t>
  </si>
  <si>
    <t>Custo de Reposição do Profissional Ausente</t>
  </si>
  <si>
    <t>Substituto nas Ausências Legais</t>
  </si>
  <si>
    <t>Módulo 5 - Insumos Diversos</t>
  </si>
  <si>
    <t>Uniformes/EPI</t>
  </si>
  <si>
    <t>Equipamentos</t>
  </si>
  <si>
    <t>Módulo 6 - Custos Indiretos, Tributos e Lucro</t>
  </si>
  <si>
    <t>CITL</t>
  </si>
  <si>
    <t>Custos Indiretos</t>
  </si>
  <si>
    <t xml:space="preserve"> - Percentual obtido conforme relatório de avaliação da CGU no exercício de 2020, projeto de auditoria: 878303;</t>
  </si>
  <si>
    <t>C.1</t>
  </si>
  <si>
    <t>C.2</t>
  </si>
  <si>
    <t xml:space="preserve"> - Lei Complementar 116/2003. ISS = 5%</t>
  </si>
  <si>
    <t>C.3</t>
  </si>
  <si>
    <t>Quadro Resumo do custo por empregado</t>
  </si>
  <si>
    <t>Valor por empregado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</si>
  <si>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</si>
  <si>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</si>
  <si>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</si>
  <si>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</si>
  <si>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 A + B + C + D + E)</t>
  </si>
  <si>
    <t>Valor total por empregado</t>
  </si>
  <si>
    <t xml:space="preserve"> - Conforme Art. 7º, inciso XVII da Constituição Federal de 1988. Percentual de provisão mensal conforme Anexo XII da IN 05/17: (1/3)/11 = 3,03% ≅ 3,025% + (1/12) = 8,33% custo do salario </t>
  </si>
  <si>
    <t xml:space="preserve"> - art. 9 do Decreto 95.247 de 1987</t>
  </si>
  <si>
    <t xml:space="preserve"> - Percentual obtido pela média dos preços pesquisados bem como foram considerados o Manual de Preenchimento do Modelo de Planilhas de Custos e Formação de Preços do STJ e Nota Técnica  1/2007 do STF para utilização das médias dos percentuais de lucro;</t>
  </si>
  <si>
    <t>QT. DE POSTOS</t>
  </si>
  <si>
    <t>Posto de Trabalho</t>
  </si>
  <si>
    <t>ITEM</t>
  </si>
  <si>
    <t>d</t>
  </si>
  <si>
    <t>Auxilio saúde</t>
  </si>
  <si>
    <t xml:space="preserve"> - Média obtida nas propostas de preços,constate dos processo</t>
  </si>
  <si>
    <t xml:space="preserve"> - Salário mínimo de R$ 1.518,00, conforme Lei Orçamentária Anual 2025,  adicional de insalubridade de grau médio (20%). Laudo de Avaliação Ambiental nº 5/2012 - SES/CRH/DGP/PF (40002541)</t>
  </si>
  <si>
    <t xml:space="preserve"> - Parecer 004/2017 -CPLC/PGF/AGU, Acordão 1033/2015 - Plenário TCU</t>
  </si>
  <si>
    <t xml:space="preserve"> - Os Tributos adotados na precificação refletem ao maior cenário, tendo por base o Lucro Real, cuja alíquota para o PIS é 0,65%</t>
  </si>
  <si>
    <t xml:space="preserve"> - Os Tributos adotados na precificação refletem ao maior cenário, tendo por base o Lucro Real, cuja alíquota para o COFINS é 3 %</t>
  </si>
  <si>
    <t xml:space="preserve"> - não será cotado o valor, Conforme § 4º, Art. 71 do Decreto-Lei 5.452 de 1943 - CLT</t>
  </si>
  <si>
    <t>4110-05</t>
  </si>
  <si>
    <t xml:space="preserve"> - Valores obtidos conforme pesquisa de mercado para cargos com atividades e qualificações compatíveis e CCT 2025.</t>
  </si>
  <si>
    <t xml:space="preserve"> - Foi considerado o valor da passagem de R$ 4,30</t>
  </si>
  <si>
    <t xml:space="preserve"> - Cláusula 13ª da CCT -2024  SEAC-GO - Registro MTE GO000832/2023</t>
  </si>
  <si>
    <t>SIL</t>
  </si>
  <si>
    <t>ESPLANADA</t>
  </si>
  <si>
    <t>7823-10</t>
  </si>
  <si>
    <t xml:space="preserve"> - Cláusula 9ª do ACT -2024  SINDTTRANSPORTE-GO - Registro SRT 00397/2023</t>
  </si>
  <si>
    <t>5134-25</t>
  </si>
  <si>
    <t>Desconto do Auxilio alimentação</t>
  </si>
  <si>
    <t xml:space="preserve"> - § 2º da Cláusula 13ª da CCT -2024  SEAC-GO - Registro MTE GO000832/2023</t>
  </si>
  <si>
    <t>4221-05</t>
  </si>
  <si>
    <t>Goiania-GO</t>
  </si>
  <si>
    <t>4222-05</t>
  </si>
  <si>
    <t xml:space="preserve"> - § 2º da Cláusula 9ª do ACT -2024  SINDTTRANSPORTE-GO - Registro SRT 00397/2023</t>
  </si>
  <si>
    <t xml:space="preserve">Auxiliar de escritório ( CBO 4110-05) </t>
  </si>
  <si>
    <t xml:space="preserve">Motorista ( CBO 7823-10) </t>
  </si>
  <si>
    <t xml:space="preserve">Copeira ( CBO 5134-25) </t>
  </si>
  <si>
    <t xml:space="preserve">Recepcionista ( CBO 4221-05) </t>
  </si>
  <si>
    <t xml:space="preserve">Telefonista 36 h ( CBO 4222-05) </t>
  </si>
  <si>
    <t>VALOR TOTAL ESTIMADO PARA OS POSTOS</t>
  </si>
  <si>
    <t>DIARIAS</t>
  </si>
  <si>
    <t>VALOR TOTAL ESTIMADO PARA DIÁRIAS</t>
  </si>
  <si>
    <t>VALOR TOTAL ESTIMADO PARA CONTRATAÇÃO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</si>
</sst>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&quot;R$&quot;\ #,##0.00"/>
    <numFmt numFmtId="166" formatCode="_-&quot;R$&quot;* #,##0.00_-;&quot;-R$&quot;* #,##0.00_-;_-&quot;R$&quot;* \-??_-;_-@_-"/>
    <numFmt numFmtId="167" formatCode="0.0%"/>
    <numFmt numFmtId="168" formatCode="[$R$-416]\ #,##0.00;[Red]\-[$R$-416]\ #,##0.00"/>
  </numFmts>
  <fonts count="16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2"/>
      <name val="Calibri"/>
      <family val="2"/>
      <scheme val="minor"/>
    </font>
    <font>
      <sz val="11"/>
      <color rgb="FFFF0000"/>
      <name val="Arial"/>
      <family val="2"/>
      <charset val="1"/>
    </font>
    <font>
      <i/>
      <sz val="11"/>
      <color rgb="FF7F7F7F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44" fontId="3" fillId="0" borderId="0" applyFont="0" applyFill="0" applyBorder="0" applyAlignment="0" applyProtection="0"/>
    <xf numFmtId="0" fontId="2" fillId="0" borderId="0"/>
    <xf numFmtId="43" fontId="8" fillId="0" borderId="0" applyFont="0" applyFill="0" applyBorder="0" applyAlignment="0" applyProtection="0"/>
    <xf numFmtId="0" fontId="8" fillId="0" borderId="0"/>
    <xf numFmtId="0" fontId="9" fillId="0" borderId="0">
      <alignment vertical="center"/>
    </xf>
    <xf numFmtId="164" fontId="2" fillId="0" borderId="0" applyFont="0" applyFill="0" applyBorder="0" applyAlignment="0" applyProtection="0"/>
    <xf numFmtId="0" fontId="8" fillId="0" borderId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4" fontId="5" fillId="0" borderId="0" xfId="1" applyFont="1" applyBorder="1" applyAlignment="1">
      <alignment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1" applyFont="1" applyBorder="1" applyAlignment="1">
      <alignment vertical="center" wrapText="1"/>
    </xf>
    <xf numFmtId="0" fontId="0" fillId="0" borderId="0" xfId="0" applyAlignment="1">
      <alignment horizontal="center"/>
    </xf>
    <xf numFmtId="44" fontId="11" fillId="0" borderId="1" xfId="1" applyFont="1" applyFill="1" applyBorder="1" applyAlignment="1" applyProtection="1">
      <alignment horizontal="center" vertical="center" wrapText="1"/>
    </xf>
    <xf numFmtId="44" fontId="10" fillId="0" borderId="1" xfId="1" applyFont="1" applyBorder="1" applyAlignment="1">
      <alignment vertical="center" wrapText="1"/>
    </xf>
    <xf numFmtId="0" fontId="5" fillId="0" borderId="1" xfId="8" applyNumberFormat="1" applyFont="1" applyBorder="1" applyAlignment="1">
      <alignment horizontal="center" vertical="center" wrapText="1"/>
    </xf>
    <xf numFmtId="0" fontId="13" fillId="0" borderId="1" xfId="11" applyFont="1" applyBorder="1" applyAlignment="1" applyProtection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9" fontId="0" fillId="0" borderId="0" xfId="10" applyFont="1" applyBorder="1" applyProtection="1"/>
    <xf numFmtId="9" fontId="0" fillId="0" borderId="1" xfId="10" applyFont="1" applyBorder="1" applyProtection="1"/>
    <xf numFmtId="44" fontId="0" fillId="0" borderId="1" xfId="1" applyFont="1" applyBorder="1" applyProtection="1"/>
    <xf numFmtId="44" fontId="13" fillId="0" borderId="1" xfId="1" applyFont="1" applyBorder="1" applyProtection="1"/>
    <xf numFmtId="10" fontId="0" fillId="0" borderId="1" xfId="10" applyNumberFormat="1" applyFont="1" applyBorder="1" applyAlignment="1" applyProtection="1">
      <alignment horizontal="center"/>
    </xf>
    <xf numFmtId="10" fontId="0" fillId="0" borderId="1" xfId="0" applyNumberFormat="1" applyBorder="1" applyAlignment="1">
      <alignment horizontal="center"/>
    </xf>
    <xf numFmtId="167" fontId="0" fillId="0" borderId="1" xfId="10" applyNumberFormat="1" applyFont="1" applyBorder="1" applyAlignment="1" applyProtection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67" fontId="0" fillId="0" borderId="1" xfId="10" applyNumberFormat="1" applyFont="1" applyBorder="1" applyAlignment="1" applyProtection="1">
      <alignment horizontal="center" wrapText="1"/>
    </xf>
    <xf numFmtId="9" fontId="0" fillId="0" borderId="1" xfId="10" applyFont="1" applyBorder="1" applyAlignment="1" applyProtection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8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44" fontId="13" fillId="0" borderId="0" xfId="1" applyFont="1" applyBorder="1" applyProtection="1"/>
    <xf numFmtId="9" fontId="3" fillId="0" borderId="1" xfId="10" applyBorder="1" applyAlignment="1" applyProtection="1">
      <alignment horizontal="center"/>
    </xf>
    <xf numFmtId="166" fontId="13" fillId="0" borderId="1" xfId="0" applyNumberFormat="1" applyFont="1" applyBorder="1" applyAlignment="1">
      <alignment horizontal="center"/>
    </xf>
    <xf numFmtId="44" fontId="0" fillId="0" borderId="0" xfId="0" applyNumberFormat="1"/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167" fontId="14" fillId="0" borderId="1" xfId="10" applyNumberFormat="1" applyFont="1" applyBorder="1" applyAlignment="1" applyProtection="1">
      <alignment horizontal="center"/>
    </xf>
    <xf numFmtId="44" fontId="14" fillId="0" borderId="1" xfId="1" applyFont="1" applyBorder="1" applyProtection="1"/>
    <xf numFmtId="0" fontId="14" fillId="0" borderId="0" xfId="0" applyFont="1"/>
    <xf numFmtId="165" fontId="0" fillId="0" borderId="1" xfId="1" applyNumberFormat="1" applyFont="1" applyBorder="1" applyProtection="1"/>
    <xf numFmtId="44" fontId="7" fillId="0" borderId="6" xfId="0" applyNumberFormat="1" applyFont="1" applyBorder="1" applyAlignment="1">
      <alignment vertical="center"/>
    </xf>
    <xf numFmtId="168" fontId="0" fillId="0" borderId="0" xfId="0" applyNumberFormat="1"/>
    <xf numFmtId="0" fontId="5" fillId="0" borderId="1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15" fillId="0" borderId="0" xfId="0" applyFont="1"/>
    <xf numFmtId="168" fontId="15" fillId="0" borderId="1" xfId="10" applyNumberFormat="1" applyFont="1" applyBorder="1" applyAlignment="1" applyProtection="1">
      <alignment horizontal="center"/>
    </xf>
    <xf numFmtId="44" fontId="15" fillId="0" borderId="1" xfId="1" applyFont="1" applyBorder="1" applyAlignment="1">
      <alignment horizontal="center"/>
    </xf>
    <xf numFmtId="167" fontId="15" fillId="0" borderId="1" xfId="10" applyNumberFormat="1" applyFont="1" applyBorder="1" applyAlignment="1" applyProtection="1">
      <alignment horizontal="center"/>
    </xf>
    <xf numFmtId="168" fontId="14" fillId="0" borderId="1" xfId="10" applyNumberFormat="1" applyFont="1" applyBorder="1" applyAlignment="1" applyProtection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13" fillId="0" borderId="1" xfId="1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4" xfId="10" applyNumberFormat="1" applyFont="1" applyBorder="1" applyAlignment="1" applyProtection="1">
      <alignment horizontal="center"/>
    </xf>
    <xf numFmtId="0" fontId="0" fillId="0" borderId="2" xfId="10" applyNumberFormat="1" applyFont="1" applyBorder="1" applyAlignment="1" applyProtection="1">
      <alignment horizontal="center"/>
    </xf>
    <xf numFmtId="0" fontId="13" fillId="0" borderId="1" xfId="11" applyFont="1" applyBorder="1" applyAlignment="1" applyProtection="1">
      <alignment horizontal="center" vertical="center"/>
    </xf>
    <xf numFmtId="9" fontId="7" fillId="0" borderId="4" xfId="10" applyFont="1" applyBorder="1" applyAlignment="1" applyProtection="1">
      <alignment horizontal="center" vertical="center" wrapText="1"/>
    </xf>
    <xf numFmtId="9" fontId="7" fillId="0" borderId="2" xfId="10" applyFont="1" applyBorder="1" applyAlignment="1" applyProtection="1">
      <alignment horizontal="center" vertical="center" wrapText="1"/>
    </xf>
    <xf numFmtId="0" fontId="0" fillId="0" borderId="4" xfId="10" applyNumberFormat="1" applyFont="1" applyBorder="1" applyAlignment="1" applyProtection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9" fontId="0" fillId="0" borderId="4" xfId="10" applyFont="1" applyBorder="1" applyAlignment="1" applyProtection="1">
      <alignment horizontal="center" wrapText="1"/>
    </xf>
    <xf numFmtId="9" fontId="0" fillId="0" borderId="2" xfId="10" applyFont="1" applyBorder="1" applyAlignment="1" applyProtection="1">
      <alignment horizontal="center" wrapText="1"/>
    </xf>
    <xf numFmtId="165" fontId="0" fillId="0" borderId="4" xfId="10" applyNumberFormat="1" applyFont="1" applyBorder="1" applyAlignment="1" applyProtection="1">
      <alignment horizontal="center"/>
    </xf>
    <xf numFmtId="9" fontId="0" fillId="0" borderId="2" xfId="10" applyFont="1" applyBorder="1" applyAlignment="1" applyProtection="1">
      <alignment horizontal="center"/>
    </xf>
  </cellXfs>
  <cellStyles count="12">
    <cellStyle name="Moeda" xfId="1" builtinId="4"/>
    <cellStyle name="Moeda 2" xfId="9" xr:uid="{32A7A136-19D2-4774-93C9-C43CEFAB23A2}"/>
    <cellStyle name="Moeda 3 3 2" xfId="6" xr:uid="{00000000-0005-0000-0000-000002000000}"/>
    <cellStyle name="Normal" xfId="0" builtinId="0"/>
    <cellStyle name="Normal 2 2 2 2" xfId="7" xr:uid="{00000000-0005-0000-0000-000004000000}"/>
    <cellStyle name="Normal 2 2 2 3" xfId="4" xr:uid="{00000000-0005-0000-0000-000005000000}"/>
    <cellStyle name="Normal 2 3 2 2" xfId="2" xr:uid="{00000000-0005-0000-0000-000006000000}"/>
    <cellStyle name="Normal 4 2 2 2" xfId="5" xr:uid="{00000000-0005-0000-0000-000007000000}"/>
    <cellStyle name="Porcentagem" xfId="10" builtinId="5"/>
    <cellStyle name="Texto Explicativo" xfId="11" builtinId="53"/>
    <cellStyle name="Vírgula" xfId="8" builtinId="3"/>
    <cellStyle name="Vírgula 2 2 2" xfId="3" xr:uid="{00000000-0005-0000-0000-000009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CCC1D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17375E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CCFF"/>
      <color rgb="FFCC99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microsoft.com/office/2017/10/relationships/person" Target="persons/perso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una.Silva/Downloads/Proposta%20Capa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apoio%20administrativo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Users\nilce\Desktop\PR.115.19%20-%20DF%20-%20TCU%20-%20PE%2052.2019%20-%20Apoio%20Adm\3%20-%20Propostas%20-%20lance\PR.114.19%20-%20DF%20-%20TCU%20-%20PE%2052.201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OMERCIAL\CONTRATOS%20ATIVOS\TST%20PE%2084%202015\TST%2084%202015\PLANILHA%20DEFINITIVA%20Ajuste%2024%2011%202015\Planilha%20de%20Custos%20e%20Forma&#231;&#227;o%20de%20Pre&#231;os%20TST%20PE%20842015%20%20G&amp;E%2024%201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tservices.ctis.com.br/Users/PABLO~1.TEI/AppData/Local/Temp/FWS-PlanilhaPre&#231;o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1\Publico\Comercial\Comercial%202018\Propostas\PR.095.18%20-%20DF%20-%20STJ%20-%20PE%2096.2018%20-%20T&#233;cnico%20Secretariado\3%20-%20Propostas%20-%20lance\b.PR.095.18%20-%20DF%20-%20STJ%20-%20PE%2096.2018%20-%20Ajuste%20SAT%20Tax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Infra/PFP%20-%20MODELO%20-%20Revis&#227;o%2010.0.xlsb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akeline.donega\AppData\Local\Microsoft\Windows\Temporary%20Internet%20Files\Content.Outlook\Z0WBN25Q\3414_PregElet_Planilha_de_Custos%20-%20Destravad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Users/talyta.ribeiro/AppData/Local/Microsoft/Windows/Temporary%20Internet%20Files/Content.IE5/UJX2NGDC/ICD-PlanilhaPre&#231;o_v1.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PLANILHAS\0.Modelo\Planilha%20para%20Posto%20de%20Trabalho%20-%20Modelo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tservices.ctis.com.br/_Pablo/Work%20CTIS/Ger&#234;ncia%20de%20Portf&#243;lio/2.0/PFP/Planilhas%20de%20Pre&#231;o/CC/v2/PFP%20-%20MODELO%20-%20Venda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"/>
      <sheetName val="RESUMO"/>
      <sheetName val="INSERÇÃO-DE-DADOS (ISS 5%)"/>
      <sheetName val="DADOS-ESTATISTICOS"/>
      <sheetName val="ENCARGOS-SOCIAIS-E-TRABALHISTAS"/>
      <sheetName val="ASG"/>
      <sheetName val="MENSAGEIRO (5%)"/>
      <sheetName val="MENSAGEIRO (3%)"/>
      <sheetName val="MENSAGEIRO (2%)"/>
      <sheetName val="AUX. ALMOX."/>
      <sheetName val="FATURISTA"/>
      <sheetName val="AUX. ADM."/>
      <sheetName val="LÍDER"/>
      <sheetName val="UNIFORME"/>
      <sheetName val="EQUIPAMENTO"/>
      <sheetName val="INSERÇÃO-DE-DADOS_(ISS_5%)"/>
      <sheetName val="MENSAGEIRO_(5%)"/>
      <sheetName val="MENSAGEIRO_(3%)"/>
      <sheetName val="MENSAGEIRO_(2%)"/>
      <sheetName val="AUX__ALMOX_"/>
      <sheetName val="AUX__ADM_"/>
      <sheetName val="INSERÇÃO-DE-DADOS_(ISS_5%)3"/>
      <sheetName val="MENSAGEIRO_(5%)3"/>
      <sheetName val="MENSAGEIRO_(3%)3"/>
      <sheetName val="MENSAGEIRO_(2%)3"/>
      <sheetName val="AUX__ALMOX_3"/>
      <sheetName val="AUX__ADM_3"/>
      <sheetName val="INSERÇÃO-DE-DADOS_(ISS_5%)1"/>
      <sheetName val="MENSAGEIRO_(5%)1"/>
      <sheetName val="MENSAGEIRO_(3%)1"/>
      <sheetName val="MENSAGEIRO_(2%)1"/>
      <sheetName val="AUX__ALMOX_1"/>
      <sheetName val="AUX__ADM_1"/>
      <sheetName val="INSERÇÃO-DE-DADOS_(ISS_5%)2"/>
      <sheetName val="MENSAGEIRO_(5%)2"/>
      <sheetName val="MENSAGEIRO_(3%)2"/>
      <sheetName val="MENSAGEIRO_(2%)2"/>
      <sheetName val="AUX__ALMOX_2"/>
      <sheetName val="AUX__ADM_2"/>
      <sheetName val="INSERÇÃO-DE-DADOS_(ISS_5%)4"/>
      <sheetName val="MENSAGEIRO_(5%)4"/>
      <sheetName val="MENSAGEIRO_(3%)4"/>
      <sheetName val="MENSAGEIRO_(2%)4"/>
      <sheetName val="AUX__ALMOX_4"/>
      <sheetName val="AUX__ADM_4"/>
      <sheetName val="horas,vt,va"/>
      <sheetName val="INSERÇÃO-DE-DADOS_(ISS_5%)5"/>
      <sheetName val="MENSAGEIRO_(5%)5"/>
      <sheetName val="MENSAGEIRO_(3%)5"/>
      <sheetName val="MENSAGEIRO_(2%)5"/>
      <sheetName val="AUX__ALMOX_5"/>
      <sheetName val="AUX__ADM_5"/>
      <sheetName val="INSERÇÃO-DE-DADOS_(ISS_5%)6"/>
      <sheetName val="MENSAGEIRO_(5%)6"/>
      <sheetName val="MENSAGEIRO_(3%)6"/>
      <sheetName val="MENSAGEIRO_(2%)6"/>
      <sheetName val="AUX__ALMOX_6"/>
      <sheetName val="AUX__ADM_6"/>
    </sheetNames>
    <sheetDataSet>
      <sheetData sheetId="0"/>
      <sheetData sheetId="1">
        <row r="6">
          <cell r="E6">
            <v>18562.926840548294</v>
          </cell>
        </row>
      </sheetData>
      <sheetData sheetId="2">
        <row r="1">
          <cell r="B1" t="str">
            <v>RAMO:</v>
          </cell>
        </row>
        <row r="19">
          <cell r="E19">
            <v>1</v>
          </cell>
        </row>
        <row r="23">
          <cell r="D23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</sheetData>
      <sheetData sheetId="3">
        <row r="4">
          <cell r="F4">
            <v>220</v>
          </cell>
        </row>
        <row r="5">
          <cell r="F5">
            <v>7</v>
          </cell>
        </row>
        <row r="7">
          <cell r="F7">
            <v>15.2</v>
          </cell>
        </row>
        <row r="8">
          <cell r="F8">
            <v>12</v>
          </cell>
        </row>
        <row r="9">
          <cell r="F9">
            <v>60</v>
          </cell>
        </row>
        <row r="10">
          <cell r="F10">
            <v>52.5</v>
          </cell>
        </row>
        <row r="14">
          <cell r="F14">
            <v>6</v>
          </cell>
        </row>
        <row r="18">
          <cell r="F18">
            <v>62.93</v>
          </cell>
        </row>
        <row r="19">
          <cell r="F19">
            <v>5.55</v>
          </cell>
        </row>
        <row r="20">
          <cell r="F20">
            <v>40</v>
          </cell>
        </row>
        <row r="21">
          <cell r="F21">
            <v>94.45</v>
          </cell>
        </row>
        <row r="22">
          <cell r="F22">
            <v>30</v>
          </cell>
        </row>
        <row r="27">
          <cell r="F27">
            <v>1</v>
          </cell>
        </row>
        <row r="28">
          <cell r="F28">
            <v>5</v>
          </cell>
        </row>
        <row r="29">
          <cell r="F29">
            <v>1.42</v>
          </cell>
        </row>
        <row r="30">
          <cell r="F30">
            <v>45.22</v>
          </cell>
        </row>
        <row r="31">
          <cell r="F31">
            <v>0.44472535049413925</v>
          </cell>
        </row>
        <row r="32">
          <cell r="F32">
            <v>15</v>
          </cell>
        </row>
        <row r="33">
          <cell r="F33">
            <v>180</v>
          </cell>
        </row>
        <row r="34">
          <cell r="F34">
            <v>54.78</v>
          </cell>
        </row>
      </sheetData>
      <sheetData sheetId="4">
        <row r="5">
          <cell r="E5">
            <v>8.3333333333333321</v>
          </cell>
        </row>
        <row r="6">
          <cell r="E6">
            <v>2.7777777777777777</v>
          </cell>
        </row>
        <row r="9">
          <cell r="E9">
            <v>20</v>
          </cell>
        </row>
        <row r="10">
          <cell r="E10">
            <v>2.5</v>
          </cell>
        </row>
        <row r="11">
          <cell r="E11">
            <v>2.02</v>
          </cell>
        </row>
        <row r="12">
          <cell r="E12">
            <v>1.5</v>
          </cell>
        </row>
        <row r="13">
          <cell r="E13">
            <v>1</v>
          </cell>
        </row>
        <row r="14">
          <cell r="E14">
            <v>0.6</v>
          </cell>
        </row>
        <row r="15">
          <cell r="E15">
            <v>0.2</v>
          </cell>
        </row>
        <row r="16">
          <cell r="E16">
            <v>8</v>
          </cell>
        </row>
        <row r="17">
          <cell r="E17">
            <v>35.82</v>
          </cell>
        </row>
        <row r="20">
          <cell r="E20">
            <v>0.29105124999999998</v>
          </cell>
        </row>
        <row r="21">
          <cell r="E21">
            <v>1.1557269305555555</v>
          </cell>
        </row>
        <row r="22">
          <cell r="E22">
            <v>4</v>
          </cell>
        </row>
        <row r="26">
          <cell r="E26">
            <v>8.3333333333333321</v>
          </cell>
        </row>
        <row r="27">
          <cell r="E27">
            <v>0.27777777777777779</v>
          </cell>
        </row>
        <row r="28">
          <cell r="E28">
            <v>8.9183888888888872E-3</v>
          </cell>
        </row>
        <row r="29">
          <cell r="E29">
            <v>1.85302229372558E-2</v>
          </cell>
        </row>
        <row r="30">
          <cell r="E30">
            <v>0.13931759160000001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B1" t="str">
            <v>RAMO:</v>
          </cell>
        </row>
      </sheetData>
      <sheetData sheetId="16"/>
      <sheetData sheetId="17"/>
      <sheetData sheetId="18"/>
      <sheetData sheetId="19"/>
      <sheetData sheetId="20"/>
      <sheetData sheetId="21">
        <row r="1">
          <cell r="B1" t="str">
            <v>RAMO:</v>
          </cell>
        </row>
      </sheetData>
      <sheetData sheetId="22"/>
      <sheetData sheetId="23"/>
      <sheetData sheetId="24"/>
      <sheetData sheetId="25"/>
      <sheetData sheetId="26"/>
      <sheetData sheetId="27">
        <row r="1">
          <cell r="B1" t="str">
            <v>RAMO:</v>
          </cell>
        </row>
      </sheetData>
      <sheetData sheetId="28"/>
      <sheetData sheetId="29"/>
      <sheetData sheetId="30"/>
      <sheetData sheetId="31"/>
      <sheetData sheetId="32"/>
      <sheetData sheetId="33">
        <row r="1">
          <cell r="B1" t="str">
            <v>RAMO:</v>
          </cell>
        </row>
      </sheetData>
      <sheetData sheetId="34"/>
      <sheetData sheetId="35"/>
      <sheetData sheetId="36"/>
      <sheetData sheetId="37"/>
      <sheetData sheetId="38"/>
      <sheetData sheetId="39">
        <row r="1">
          <cell r="B1" t="str">
            <v>RAMO:</v>
          </cell>
        </row>
      </sheetData>
      <sheetData sheetId="40"/>
      <sheetData sheetId="41"/>
      <sheetData sheetId="42"/>
      <sheetData sheetId="43"/>
      <sheetData sheetId="44"/>
      <sheetData sheetId="45" refreshError="1"/>
      <sheetData sheetId="46">
        <row r="1">
          <cell r="B1" t="str">
            <v>RAMO:</v>
          </cell>
        </row>
      </sheetData>
      <sheetData sheetId="47"/>
      <sheetData sheetId="48"/>
      <sheetData sheetId="49"/>
      <sheetData sheetId="50"/>
      <sheetData sheetId="51"/>
      <sheetData sheetId="52">
        <row r="1">
          <cell r="B1" t="str">
            <v>RAMO:</v>
          </cell>
        </row>
      </sheetData>
      <sheetData sheetId="53"/>
      <sheetData sheetId="54"/>
      <sheetData sheetId="55"/>
      <sheetData sheetId="56"/>
      <sheetData sheetId="5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oio administrativo"/>
    </sheet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"/>
      <sheetName val="Resumo de Custos"/>
      <sheetName val="1.Encarregado"/>
      <sheetName val="2.Supervisor"/>
      <sheetName val="3.Recepção I"/>
      <sheetName val="4.Recepção II"/>
      <sheetName val="5.Recepção12x36 Diurno"/>
      <sheetName val="6.Recepção 12x36 Noturno"/>
      <sheetName val="7.Recepção Insal."/>
      <sheetName val="8.Garçom"/>
      <sheetName val="9.Telefonista"/>
      <sheetName val="10.Ascensorista"/>
      <sheetName val="11.Motorista"/>
      <sheetName val="12.Recepçao(Diária)"/>
      <sheetName val="13.Garçom (Diária) "/>
      <sheetName val="Uniformes "/>
      <sheetName val="Insumos Garçom"/>
      <sheetName val="Mat. Garçom"/>
      <sheetName val="Utensílios Garçom"/>
      <sheetName val="Materiais Recep."/>
      <sheetName val="Outros Órgãos"/>
      <sheetName val="Dados - Não mexer"/>
      <sheetName val="Resumo_de_Custos2"/>
      <sheetName val="1_Encarregado2"/>
      <sheetName val="2_Supervisor2"/>
      <sheetName val="3_Recepção_I2"/>
      <sheetName val="4_Recepção_II2"/>
      <sheetName val="5_Recepção12x36_Diurno2"/>
      <sheetName val="6_Recepção_12x36_Noturno2"/>
      <sheetName val="7_Recepção_Insal_2"/>
      <sheetName val="8_Garçom2"/>
      <sheetName val="9_Telefonista2"/>
      <sheetName val="10_Ascensorista2"/>
      <sheetName val="11_Motorista2"/>
      <sheetName val="12_Recepçao(Diária)2"/>
      <sheetName val="13_Garçom_(Diária)_2"/>
      <sheetName val="Uniformes_2"/>
      <sheetName val="Insumos_Garçom2"/>
      <sheetName val="Mat__Garçom2"/>
      <sheetName val="Utensílios_Garçom2"/>
      <sheetName val="Materiais_Recep_2"/>
      <sheetName val="Outros_Órgãos2"/>
      <sheetName val="Dados_-_Não_mexer2"/>
      <sheetName val="Resumo_de_Custos"/>
      <sheetName val="1_Encarregado"/>
      <sheetName val="2_Supervisor"/>
      <sheetName val="3_Recepção_I"/>
      <sheetName val="4_Recepção_II"/>
      <sheetName val="5_Recepção12x36_Diurno"/>
      <sheetName val="6_Recepção_12x36_Noturno"/>
      <sheetName val="7_Recepção_Insal_"/>
      <sheetName val="8_Garçom"/>
      <sheetName val="9_Telefonista"/>
      <sheetName val="10_Ascensorista"/>
      <sheetName val="11_Motorista"/>
      <sheetName val="12_Recepçao(Diária)"/>
      <sheetName val="13_Garçom_(Diária)_"/>
      <sheetName val="Uniformes_"/>
      <sheetName val="Insumos_Garçom"/>
      <sheetName val="Mat__Garçom"/>
      <sheetName val="Utensílios_Garçom"/>
      <sheetName val="Materiais_Recep_"/>
      <sheetName val="Outros_Órgãos"/>
      <sheetName val="Dados_-_Não_mexer"/>
      <sheetName val="Resumo_de_Custos1"/>
      <sheetName val="1_Encarregado1"/>
      <sheetName val="2_Supervisor1"/>
      <sheetName val="3_Recepção_I1"/>
      <sheetName val="4_Recepção_II1"/>
      <sheetName val="5_Recepção12x36_Diurno1"/>
      <sheetName val="6_Recepção_12x36_Noturno1"/>
      <sheetName val="7_Recepção_Insal_1"/>
      <sheetName val="8_Garçom1"/>
      <sheetName val="9_Telefonista1"/>
      <sheetName val="10_Ascensorista1"/>
      <sheetName val="11_Motorista1"/>
      <sheetName val="12_Recepçao(Diária)1"/>
      <sheetName val="13_Garçom_(Diária)_1"/>
      <sheetName val="Uniformes_1"/>
      <sheetName val="Insumos_Garçom1"/>
      <sheetName val="Mat__Garçom1"/>
      <sheetName val="Utensílios_Garçom1"/>
      <sheetName val="Materiais_Recep_1"/>
      <sheetName val="Outros_Órgãos1"/>
      <sheetName val="Dados_-_Não_mexer1"/>
      <sheetName val="Resumo_de_Custos3"/>
      <sheetName val="1_Encarregado3"/>
      <sheetName val="2_Supervisor3"/>
      <sheetName val="3_Recepção_I3"/>
      <sheetName val="4_Recepção_II3"/>
      <sheetName val="5_Recepção12x36_Diurno3"/>
      <sheetName val="6_Recepção_12x36_Noturno3"/>
      <sheetName val="7_Recepção_Insal_3"/>
      <sheetName val="8_Garçom3"/>
      <sheetName val="9_Telefonista3"/>
      <sheetName val="10_Ascensorista3"/>
      <sheetName val="11_Motorista3"/>
      <sheetName val="12_Recepçao(Diária)3"/>
      <sheetName val="13_Garçom_(Diária)_3"/>
      <sheetName val="Uniformes_3"/>
      <sheetName val="Insumos_Garçom3"/>
      <sheetName val="Mat__Garçom3"/>
      <sheetName val="Utensílios_Garçom3"/>
      <sheetName val="Materiais_Recep_3"/>
      <sheetName val="Outros_Órgãos3"/>
      <sheetName val="Dados_-_Não_mexer3"/>
      <sheetName val="2. Param Gerais"/>
      <sheetName val="Resumo_de_Custos4"/>
      <sheetName val="1_Encarregado4"/>
      <sheetName val="2_Supervisor4"/>
      <sheetName val="3_Recepção_I4"/>
      <sheetName val="4_Recepção_II4"/>
      <sheetName val="5_Recepção12x36_Diurno4"/>
      <sheetName val="6_Recepção_12x36_Noturno4"/>
      <sheetName val="7_Recepção_Insal_4"/>
      <sheetName val="8_Garçom4"/>
      <sheetName val="9_Telefonista4"/>
      <sheetName val="10_Ascensorista4"/>
      <sheetName val="11_Motorista4"/>
      <sheetName val="12_Recepçao(Diária)4"/>
      <sheetName val="13_Garçom_(Diária)_4"/>
      <sheetName val="Uniformes_4"/>
      <sheetName val="Insumos_Garçom4"/>
      <sheetName val="Mat__Garçom4"/>
      <sheetName val="Utensílios_Garçom4"/>
      <sheetName val="Materiais_Recep_4"/>
      <sheetName val="Outros_Órgãos4"/>
      <sheetName val="Dados_-_Não_mexer4"/>
      <sheetName val="Resumo_de_Custos5"/>
      <sheetName val="1_Encarregado5"/>
      <sheetName val="2_Supervisor5"/>
      <sheetName val="3_Recepção_I5"/>
      <sheetName val="4_Recepção_II5"/>
      <sheetName val="5_Recepção12x36_Diurno5"/>
      <sheetName val="6_Recepção_12x36_Noturno5"/>
      <sheetName val="7_Recepção_Insal_5"/>
      <sheetName val="8_Garçom5"/>
      <sheetName val="9_Telefonista5"/>
      <sheetName val="10_Ascensorista5"/>
      <sheetName val="11_Motorista5"/>
      <sheetName val="12_Recepçao(Diária)5"/>
      <sheetName val="13_Garçom_(Diária)_5"/>
      <sheetName val="Uniformes_5"/>
      <sheetName val="Insumos_Garçom5"/>
      <sheetName val="Mat__Garçom5"/>
      <sheetName val="Utensílios_Garçom5"/>
      <sheetName val="Materiais_Recep_5"/>
      <sheetName val="Outros_Órgãos5"/>
      <sheetName val="Dados_-_Não_mexer5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Serviços</v>
          </cell>
        </row>
        <row r="2">
          <cell r="A2" t="str">
            <v>Encarregado Geral</v>
          </cell>
        </row>
        <row r="3">
          <cell r="A3" t="str">
            <v>Técnico em Secretariado</v>
          </cell>
        </row>
        <row r="4">
          <cell r="A4" t="str">
            <v>Copeiragem</v>
          </cell>
        </row>
        <row r="5">
          <cell r="A5" t="str">
            <v>Recepção</v>
          </cell>
        </row>
        <row r="6">
          <cell r="A6" t="str">
            <v>Garçom</v>
          </cell>
        </row>
        <row r="7">
          <cell r="A7" t="str">
            <v>Atendente de Ouvidoria</v>
          </cell>
        </row>
        <row r="8">
          <cell r="A8" t="str">
            <v>Telefonista</v>
          </cell>
        </row>
        <row r="9">
          <cell r="A9" t="str">
            <v>Ascensorista</v>
          </cell>
        </row>
        <row r="10">
          <cell r="A10" t="str">
            <v>Supervisor</v>
          </cell>
        </row>
        <row r="11">
          <cell r="A11" t="str">
            <v>Motorista</v>
          </cell>
        </row>
        <row r="12">
          <cell r="A12" t="str">
            <v>Agente de Portaria - Diarista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>
        <row r="1">
          <cell r="A1" t="str">
            <v>Serviços</v>
          </cell>
        </row>
      </sheetData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>
        <row r="1">
          <cell r="A1" t="str">
            <v>Serviços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>
        <row r="1">
          <cell r="A1" t="str">
            <v>Serviços</v>
          </cell>
        </row>
      </sheetData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>
        <row r="1">
          <cell r="A1" t="str">
            <v>Serviços</v>
          </cell>
        </row>
      </sheetData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>
        <row r="1">
          <cell r="A1" t="str">
            <v>Serviços</v>
          </cell>
        </row>
      </sheetData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>
        <row r="1">
          <cell r="A1" t="str">
            <v>Serviços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oio"/>
      <sheetName val="RESUMO TJDFT"/>
      <sheetName val="Dados Contratação"/>
      <sheetName val="Dados Proponente"/>
      <sheetName val="Insumos"/>
      <sheetName val="Copeiro"/>
      <sheetName val="Garçom"/>
      <sheetName val="Chefe de cozinha"/>
      <sheetName val="Ajudante de Cozinha"/>
      <sheetName val="Almoxarife"/>
      <sheetName val="Nutricionista"/>
      <sheetName val="Supervisor"/>
      <sheetName val="Encarregado Geral"/>
      <sheetName val="Hrs excedentes"/>
      <sheetName val="Valor Global"/>
      <sheetName val="Plan1"/>
      <sheetName val="Proposta"/>
      <sheetName val="RESUMO_TJDFT"/>
      <sheetName val="Dados_Contratação"/>
      <sheetName val="Dados_Proponente"/>
      <sheetName val="Chefe_de_cozinha"/>
      <sheetName val="Ajudante_de_Cozinha"/>
      <sheetName val="Encarregado_Geral"/>
      <sheetName val="Hrs_excedentes"/>
      <sheetName val="Valor_Global"/>
      <sheetName val="RESUMO_TJDFT1"/>
      <sheetName val="Dados_Contratação1"/>
      <sheetName val="Dados_Proponente1"/>
      <sheetName val="Chefe_de_cozinha1"/>
      <sheetName val="Ajudante_de_Cozinha1"/>
      <sheetName val="Encarregado_Geral1"/>
      <sheetName val="Hrs_excedentes1"/>
      <sheetName val="Valor_Global1"/>
      <sheetName val="RESUMO_TJDFT2"/>
      <sheetName val="Dados_Contratação2"/>
      <sheetName val="Dados_Proponente2"/>
      <sheetName val="Chefe_de_cozinha2"/>
      <sheetName val="Ajudante_de_Cozinha2"/>
      <sheetName val="Encarregado_Geral2"/>
      <sheetName val="Hrs_excedentes2"/>
      <sheetName val="Valor_Global2"/>
      <sheetName val="RESUMO_TJDFT4"/>
      <sheetName val="Dados_Contratação4"/>
      <sheetName val="Dados_Proponente4"/>
      <sheetName val="Chefe_de_cozinha4"/>
      <sheetName val="Ajudante_de_Cozinha4"/>
      <sheetName val="Encarregado_Geral4"/>
      <sheetName val="Hrs_excedentes4"/>
      <sheetName val="Valor_Global4"/>
      <sheetName val="RESUMO_TJDFT3"/>
      <sheetName val="Dados_Contratação3"/>
      <sheetName val="Dados_Proponente3"/>
      <sheetName val="Chefe_de_cozinha3"/>
      <sheetName val="Ajudante_de_Cozinha3"/>
      <sheetName val="Encarregado_Geral3"/>
      <sheetName val="Hrs_excedentes3"/>
      <sheetName val="Valor_Global3"/>
      <sheetName val="RESUMO_TJDFT7"/>
      <sheetName val="Dados_Contratação7"/>
      <sheetName val="Dados_Proponente7"/>
      <sheetName val="Chefe_de_cozinha7"/>
      <sheetName val="Ajudante_de_Cozinha7"/>
      <sheetName val="Encarregado_Geral7"/>
      <sheetName val="Hrs_excedentes7"/>
      <sheetName val="Valor_Global7"/>
      <sheetName val="RESUMO_TJDFT5"/>
      <sheetName val="Dados_Contratação5"/>
      <sheetName val="Dados_Proponente5"/>
      <sheetName val="Chefe_de_cozinha5"/>
      <sheetName val="Ajudante_de_Cozinha5"/>
      <sheetName val="Encarregado_Geral5"/>
      <sheetName val="Hrs_excedentes5"/>
      <sheetName val="Valor_Global5"/>
      <sheetName val="RESUMO_TJDFT6"/>
      <sheetName val="Dados_Contratação6"/>
      <sheetName val="Dados_Proponente6"/>
      <sheetName val="Chefe_de_cozinha6"/>
      <sheetName val="Ajudante_de_Cozinha6"/>
      <sheetName val="Encarregado_Geral6"/>
      <sheetName val="Hrs_excedentes6"/>
      <sheetName val="Valor_Global6"/>
      <sheetName val="RESUMO_TJDFT8"/>
      <sheetName val="Dados_Contratação8"/>
      <sheetName val="Dados_Proponente8"/>
      <sheetName val="Chefe_de_cozinha8"/>
      <sheetName val="Ajudante_de_Cozinha8"/>
      <sheetName val="Encarregado_Geral8"/>
      <sheetName val="Hrs_excedentes8"/>
      <sheetName val="Valor_Global8"/>
      <sheetName val="FAP"/>
      <sheetName val="RESUMO_TJDFT9"/>
      <sheetName val="Dados_Contratação9"/>
      <sheetName val="Dados_Proponente9"/>
      <sheetName val="Chefe_de_cozinha9"/>
      <sheetName val="Ajudante_de_Cozinha9"/>
      <sheetName val="Encarregado_Geral9"/>
      <sheetName val="Hrs_excedentes9"/>
      <sheetName val="Valor_Global9"/>
      <sheetName val="RESUMO_TJDFT10"/>
      <sheetName val="Dados_Contratação10"/>
      <sheetName val="Dados_Proponente10"/>
      <sheetName val="Chefe_de_cozinha10"/>
      <sheetName val="Ajudante_de_Cozinha10"/>
      <sheetName val="Encarregado_Geral10"/>
      <sheetName val="Hrs_excedentes10"/>
      <sheetName val="Valor_Global10"/>
    </sheetNames>
    <sheetDataSet>
      <sheetData sheetId="0" refreshError="1">
        <row r="1">
          <cell r="A1" t="str">
            <v>Tipo de Joranda de Trabalho</v>
          </cell>
        </row>
        <row r="2">
          <cell r="A2" t="str">
            <v>Escala 12x36 horas</v>
          </cell>
        </row>
        <row r="3">
          <cell r="A3" t="str">
            <v>44 horas semanais</v>
          </cell>
        </row>
        <row r="4">
          <cell r="A4" t="str">
            <v>40 horas semanais</v>
          </cell>
        </row>
        <row r="5">
          <cell r="A5" t="str">
            <v>36 horas semanais</v>
          </cell>
        </row>
        <row r="6">
          <cell r="A6" t="str">
            <v>30 horas semanais</v>
          </cell>
        </row>
        <row r="7">
          <cell r="A7" t="str">
            <v>15 horas semanais (TQQ)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cargos"/>
      <sheetName val="0. Instruções"/>
      <sheetName val="1. Identificação"/>
      <sheetName val="2. Param Gerais"/>
      <sheetName val="3. RH-Escala"/>
      <sheetName val="3.1 RH-Pessoal"/>
      <sheetName val="4. Negócio-Parâmetros"/>
      <sheetName val="4.1 Negócio-RH"/>
      <sheetName val="4.2 Negócio-Insumos"/>
      <sheetName val="4.3 Cronus Fisic Juros"/>
      <sheetName val="5. Resumo"/>
      <sheetName val="0__Instruções"/>
      <sheetName val="1__Identificação"/>
      <sheetName val="2__Param_Gerais"/>
      <sheetName val="3__RH-Escala"/>
      <sheetName val="3_1_RH-Pessoal"/>
      <sheetName val="4__Negócio-Parâmetros"/>
      <sheetName val="4_1_Negócio-RH"/>
      <sheetName val="4_2_Negócio-Insumos"/>
      <sheetName val="4_3_Cronus_Fisic_Juros"/>
      <sheetName val="5__Resumo"/>
      <sheetName val="0__Instruções1"/>
      <sheetName val="1__Identificação1"/>
      <sheetName val="2__Param_Gerais1"/>
      <sheetName val="3__RH-Escala1"/>
      <sheetName val="3_1_RH-Pessoal1"/>
      <sheetName val="4__Negócio-Parâmetros1"/>
      <sheetName val="4_1_Negócio-RH1"/>
      <sheetName val="4_2_Negócio-Insumos1"/>
      <sheetName val="4_3_Cronus_Fisic_Juros1"/>
      <sheetName val="5__Resumo1"/>
      <sheetName val="0__Instruções2"/>
      <sheetName val="1__Identificação2"/>
      <sheetName val="2__Param_Gerais2"/>
      <sheetName val="3__RH-Escala2"/>
      <sheetName val="3_1_RH-Pessoal2"/>
      <sheetName val="4__Negócio-Parâmetros2"/>
      <sheetName val="4_1_Negócio-RH2"/>
      <sheetName val="4_2_Negócio-Insumos2"/>
      <sheetName val="4_3_Cronus_Fisic_Juros2"/>
      <sheetName val="5__Resumo2"/>
      <sheetName val="0__Instruções4"/>
      <sheetName val="1__Identificação4"/>
      <sheetName val="2__Param_Gerais4"/>
      <sheetName val="3__RH-Escala4"/>
      <sheetName val="3_1_RH-Pessoal4"/>
      <sheetName val="4__Negócio-Parâmetros4"/>
      <sheetName val="4_1_Negócio-RH4"/>
      <sheetName val="4_2_Negócio-Insumos4"/>
      <sheetName val="4_3_Cronus_Fisic_Juros4"/>
      <sheetName val="5__Resumo4"/>
      <sheetName val="0__Instruções3"/>
      <sheetName val="1__Identificação3"/>
      <sheetName val="2__Param_Gerais3"/>
      <sheetName val="3__RH-Escala3"/>
      <sheetName val="3_1_RH-Pessoal3"/>
      <sheetName val="4__Negócio-Parâmetros3"/>
      <sheetName val="4_1_Negócio-RH3"/>
      <sheetName val="4_2_Negócio-Insumos3"/>
      <sheetName val="4_3_Cronus_Fisic_Juros3"/>
      <sheetName val="5__Resumo3"/>
      <sheetName val="0__Instruções5"/>
      <sheetName val="1__Identificação5"/>
      <sheetName val="2__Param_Gerais5"/>
      <sheetName val="3__RH-Escala5"/>
      <sheetName val="3_1_RH-Pessoal5"/>
      <sheetName val="4__Negócio-Parâmetros5"/>
      <sheetName val="4_1_Negócio-RH5"/>
      <sheetName val="4_2_Negócio-Insumos5"/>
      <sheetName val="4_3_Cronus_Fisic_Juros5"/>
      <sheetName val="5__Resumo5"/>
      <sheetName val="0__Instruções8"/>
      <sheetName val="1__Identificação8"/>
      <sheetName val="2__Param_Gerais8"/>
      <sheetName val="3__RH-Escala8"/>
      <sheetName val="3_1_RH-Pessoal8"/>
      <sheetName val="4__Negócio-Parâmetros8"/>
      <sheetName val="4_1_Negócio-RH8"/>
      <sheetName val="4_2_Negócio-Insumos8"/>
      <sheetName val="4_3_Cronus_Fisic_Juros8"/>
      <sheetName val="5__Resumo8"/>
      <sheetName val="0__Instruções6"/>
      <sheetName val="1__Identificação6"/>
      <sheetName val="2__Param_Gerais6"/>
      <sheetName val="3__RH-Escala6"/>
      <sheetName val="3_1_RH-Pessoal6"/>
      <sheetName val="4__Negócio-Parâmetros6"/>
      <sheetName val="4_1_Negócio-RH6"/>
      <sheetName val="4_2_Negócio-Insumos6"/>
      <sheetName val="4_3_Cronus_Fisic_Juros6"/>
      <sheetName val="5__Resumo6"/>
      <sheetName val="0__Instruções7"/>
      <sheetName val="1__Identificação7"/>
      <sheetName val="2__Param_Gerais7"/>
      <sheetName val="3__RH-Escala7"/>
      <sheetName val="3_1_RH-Pessoal7"/>
      <sheetName val="4__Negócio-Parâmetros7"/>
      <sheetName val="4_1_Negócio-RH7"/>
      <sheetName val="4_2_Negócio-Insumos7"/>
      <sheetName val="4_3_Cronus_Fisic_Juros7"/>
      <sheetName val="5__Resumo7"/>
      <sheetName val="0__Instruções9"/>
      <sheetName val="1__Identificação9"/>
      <sheetName val="2__Param_Gerais9"/>
      <sheetName val="3__RH-Escala9"/>
      <sheetName val="3_1_RH-Pessoal9"/>
      <sheetName val="4__Negócio-Parâmetros9"/>
      <sheetName val="4_1_Negócio-RH9"/>
      <sheetName val="4_2_Negócio-Insumos9"/>
      <sheetName val="4_3_Cronus_Fisic_Juros9"/>
      <sheetName val="5__Resumo9"/>
      <sheetName val="0__Instruções10"/>
      <sheetName val="1__Identificação10"/>
      <sheetName val="2__Param_Gerais10"/>
      <sheetName val="3__RH-Escala10"/>
      <sheetName val="3_1_RH-Pessoal10"/>
      <sheetName val="4__Negócio-Parâmetros10"/>
      <sheetName val="4_1_Negócio-RH10"/>
      <sheetName val="4_2_Negócio-Insumos10"/>
      <sheetName val="4_3_Cronus_Fisic_Juros10"/>
      <sheetName val="5__Resumo10"/>
      <sheetName val="0__Instruções11"/>
      <sheetName val="1__Identificação11"/>
      <sheetName val="2__Param_Gerais11"/>
      <sheetName val="3__RH-Escala11"/>
      <sheetName val="3_1_RH-Pessoal11"/>
      <sheetName val="4__Negócio-Parâmetros11"/>
      <sheetName val="4_1_Negócio-RH11"/>
      <sheetName val="4_2_Negócio-Insumos11"/>
      <sheetName val="4_3_Cronus_Fisic_Juros11"/>
      <sheetName val="5__Resumo11"/>
      <sheetName val="dados-estatisticos"/>
      <sheetName val="encargos-sociais-e-trabalhistas"/>
    </sheetNames>
    <sheetDataSet>
      <sheetData sheetId="0"/>
      <sheetData sheetId="1">
        <row r="15">
          <cell r="D15">
            <v>0</v>
          </cell>
        </row>
      </sheetData>
      <sheetData sheetId="2">
        <row r="15">
          <cell r="D15">
            <v>0</v>
          </cell>
        </row>
      </sheetData>
      <sheetData sheetId="3">
        <row r="15">
          <cell r="D15">
            <v>0</v>
          </cell>
          <cell r="I15">
            <v>0</v>
          </cell>
          <cell r="N15">
            <v>0</v>
          </cell>
        </row>
        <row r="21">
          <cell r="I21">
            <v>0</v>
          </cell>
        </row>
        <row r="30">
          <cell r="C30">
            <v>0</v>
          </cell>
        </row>
        <row r="32">
          <cell r="C32">
            <v>0</v>
          </cell>
        </row>
        <row r="34">
          <cell r="C34">
            <v>0</v>
          </cell>
        </row>
        <row r="38">
          <cell r="C38">
            <v>0</v>
          </cell>
        </row>
      </sheetData>
      <sheetData sheetId="4"/>
      <sheetData sheetId="5"/>
      <sheetData sheetId="6"/>
      <sheetData sheetId="7"/>
      <sheetData sheetId="8"/>
      <sheetData sheetId="9">
        <row r="19">
          <cell r="G19">
            <v>0</v>
          </cell>
        </row>
      </sheetData>
      <sheetData sheetId="10"/>
      <sheetData sheetId="11">
        <row r="15">
          <cell r="D15">
            <v>0</v>
          </cell>
        </row>
      </sheetData>
      <sheetData sheetId="12">
        <row r="15">
          <cell r="D15">
            <v>0</v>
          </cell>
        </row>
      </sheetData>
      <sheetData sheetId="13">
        <row r="15">
          <cell r="D15">
            <v>0</v>
          </cell>
        </row>
      </sheetData>
      <sheetData sheetId="14"/>
      <sheetData sheetId="15"/>
      <sheetData sheetId="16"/>
      <sheetData sheetId="17"/>
      <sheetData sheetId="18"/>
      <sheetData sheetId="19">
        <row r="19">
          <cell r="G19">
            <v>0</v>
          </cell>
        </row>
      </sheetData>
      <sheetData sheetId="20"/>
      <sheetData sheetId="21">
        <row r="15">
          <cell r="D15">
            <v>0</v>
          </cell>
        </row>
      </sheetData>
      <sheetData sheetId="22">
        <row r="15">
          <cell r="D15">
            <v>0</v>
          </cell>
        </row>
      </sheetData>
      <sheetData sheetId="23">
        <row r="15">
          <cell r="D15">
            <v>0</v>
          </cell>
        </row>
      </sheetData>
      <sheetData sheetId="24"/>
      <sheetData sheetId="25"/>
      <sheetData sheetId="26"/>
      <sheetData sheetId="27"/>
      <sheetData sheetId="28"/>
      <sheetData sheetId="29">
        <row r="19">
          <cell r="G19">
            <v>0</v>
          </cell>
        </row>
      </sheetData>
      <sheetData sheetId="30"/>
      <sheetData sheetId="31">
        <row r="15">
          <cell r="D15">
            <v>0</v>
          </cell>
        </row>
      </sheetData>
      <sheetData sheetId="32">
        <row r="15">
          <cell r="D15">
            <v>0</v>
          </cell>
        </row>
      </sheetData>
      <sheetData sheetId="33">
        <row r="15">
          <cell r="D15">
            <v>0</v>
          </cell>
        </row>
      </sheetData>
      <sheetData sheetId="34"/>
      <sheetData sheetId="35"/>
      <sheetData sheetId="36"/>
      <sheetData sheetId="37"/>
      <sheetData sheetId="38"/>
      <sheetData sheetId="39">
        <row r="19">
          <cell r="G19">
            <v>0</v>
          </cell>
        </row>
      </sheetData>
      <sheetData sheetId="40"/>
      <sheetData sheetId="41">
        <row r="15">
          <cell r="D15">
            <v>0</v>
          </cell>
        </row>
      </sheetData>
      <sheetData sheetId="42">
        <row r="15">
          <cell r="D15">
            <v>0</v>
          </cell>
        </row>
      </sheetData>
      <sheetData sheetId="43">
        <row r="15">
          <cell r="D15">
            <v>0</v>
          </cell>
        </row>
      </sheetData>
      <sheetData sheetId="44"/>
      <sheetData sheetId="45"/>
      <sheetData sheetId="46"/>
      <sheetData sheetId="47"/>
      <sheetData sheetId="48"/>
      <sheetData sheetId="49">
        <row r="19">
          <cell r="G19">
            <v>0</v>
          </cell>
        </row>
      </sheetData>
      <sheetData sheetId="50"/>
      <sheetData sheetId="51">
        <row r="15">
          <cell r="D15">
            <v>0</v>
          </cell>
        </row>
      </sheetData>
      <sheetData sheetId="52">
        <row r="15">
          <cell r="D15">
            <v>0</v>
          </cell>
        </row>
      </sheetData>
      <sheetData sheetId="53">
        <row r="15">
          <cell r="D15">
            <v>0</v>
          </cell>
        </row>
      </sheetData>
      <sheetData sheetId="54"/>
      <sheetData sheetId="55"/>
      <sheetData sheetId="56"/>
      <sheetData sheetId="57"/>
      <sheetData sheetId="58"/>
      <sheetData sheetId="59">
        <row r="19">
          <cell r="G19">
            <v>0</v>
          </cell>
        </row>
      </sheetData>
      <sheetData sheetId="60"/>
      <sheetData sheetId="61">
        <row r="15">
          <cell r="D15">
            <v>0</v>
          </cell>
        </row>
      </sheetData>
      <sheetData sheetId="62">
        <row r="15">
          <cell r="D15">
            <v>0</v>
          </cell>
        </row>
      </sheetData>
      <sheetData sheetId="63">
        <row r="15">
          <cell r="D15">
            <v>0</v>
          </cell>
        </row>
      </sheetData>
      <sheetData sheetId="64"/>
      <sheetData sheetId="65"/>
      <sheetData sheetId="66"/>
      <sheetData sheetId="67"/>
      <sheetData sheetId="68"/>
      <sheetData sheetId="69">
        <row r="19">
          <cell r="G19">
            <v>0</v>
          </cell>
        </row>
      </sheetData>
      <sheetData sheetId="70"/>
      <sheetData sheetId="71">
        <row r="15">
          <cell r="D15">
            <v>0</v>
          </cell>
        </row>
      </sheetData>
      <sheetData sheetId="72">
        <row r="15">
          <cell r="D15">
            <v>0</v>
          </cell>
        </row>
      </sheetData>
      <sheetData sheetId="73">
        <row r="15">
          <cell r="D15">
            <v>0</v>
          </cell>
        </row>
      </sheetData>
      <sheetData sheetId="74"/>
      <sheetData sheetId="75"/>
      <sheetData sheetId="76"/>
      <sheetData sheetId="77"/>
      <sheetData sheetId="78"/>
      <sheetData sheetId="79">
        <row r="19">
          <cell r="G19">
            <v>0</v>
          </cell>
        </row>
      </sheetData>
      <sheetData sheetId="80"/>
      <sheetData sheetId="81">
        <row r="15">
          <cell r="D15">
            <v>0</v>
          </cell>
        </row>
      </sheetData>
      <sheetData sheetId="82">
        <row r="15">
          <cell r="D15">
            <v>0</v>
          </cell>
        </row>
      </sheetData>
      <sheetData sheetId="83">
        <row r="15">
          <cell r="D15">
            <v>0</v>
          </cell>
        </row>
      </sheetData>
      <sheetData sheetId="84"/>
      <sheetData sheetId="85"/>
      <sheetData sheetId="86"/>
      <sheetData sheetId="87"/>
      <sheetData sheetId="88"/>
      <sheetData sheetId="89">
        <row r="19">
          <cell r="G19">
            <v>0</v>
          </cell>
        </row>
      </sheetData>
      <sheetData sheetId="90"/>
      <sheetData sheetId="91">
        <row r="15">
          <cell r="D15">
            <v>0</v>
          </cell>
        </row>
      </sheetData>
      <sheetData sheetId="92">
        <row r="15">
          <cell r="D15">
            <v>0</v>
          </cell>
        </row>
      </sheetData>
      <sheetData sheetId="93">
        <row r="15">
          <cell r="D15">
            <v>0</v>
          </cell>
        </row>
      </sheetData>
      <sheetData sheetId="94"/>
      <sheetData sheetId="95"/>
      <sheetData sheetId="96"/>
      <sheetData sheetId="97"/>
      <sheetData sheetId="98"/>
      <sheetData sheetId="99">
        <row r="19">
          <cell r="G19">
            <v>0</v>
          </cell>
        </row>
      </sheetData>
      <sheetData sheetId="100"/>
      <sheetData sheetId="101">
        <row r="15">
          <cell r="D15">
            <v>0</v>
          </cell>
        </row>
      </sheetData>
      <sheetData sheetId="102">
        <row r="15">
          <cell r="D15">
            <v>0</v>
          </cell>
        </row>
      </sheetData>
      <sheetData sheetId="103">
        <row r="15">
          <cell r="D15">
            <v>0</v>
          </cell>
        </row>
      </sheetData>
      <sheetData sheetId="104"/>
      <sheetData sheetId="105"/>
      <sheetData sheetId="106"/>
      <sheetData sheetId="107"/>
      <sheetData sheetId="108"/>
      <sheetData sheetId="109">
        <row r="19">
          <cell r="G19">
            <v>0</v>
          </cell>
        </row>
      </sheetData>
      <sheetData sheetId="110"/>
      <sheetData sheetId="111">
        <row r="15">
          <cell r="D15">
            <v>0</v>
          </cell>
        </row>
      </sheetData>
      <sheetData sheetId="112">
        <row r="15">
          <cell r="D15">
            <v>0</v>
          </cell>
        </row>
      </sheetData>
      <sheetData sheetId="113">
        <row r="15">
          <cell r="D15">
            <v>0</v>
          </cell>
        </row>
      </sheetData>
      <sheetData sheetId="114"/>
      <sheetData sheetId="115"/>
      <sheetData sheetId="116"/>
      <sheetData sheetId="117"/>
      <sheetData sheetId="118"/>
      <sheetData sheetId="119">
        <row r="19">
          <cell r="G19">
            <v>0</v>
          </cell>
        </row>
      </sheetData>
      <sheetData sheetId="120"/>
      <sheetData sheetId="121">
        <row r="15">
          <cell r="D15">
            <v>0</v>
          </cell>
        </row>
      </sheetData>
      <sheetData sheetId="122">
        <row r="15">
          <cell r="D15">
            <v>0</v>
          </cell>
        </row>
      </sheetData>
      <sheetData sheetId="123">
        <row r="15">
          <cell r="D15">
            <v>0</v>
          </cell>
        </row>
      </sheetData>
      <sheetData sheetId="124"/>
      <sheetData sheetId="125"/>
      <sheetData sheetId="126"/>
      <sheetData sheetId="127"/>
      <sheetData sheetId="128"/>
      <sheetData sheetId="129">
        <row r="19">
          <cell r="G19">
            <v>0</v>
          </cell>
        </row>
      </sheetData>
      <sheetData sheetId="130"/>
      <sheetData sheetId="131"/>
      <sheetData sheetId="1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âmetros (não excluir)"/>
      <sheetName val="Proposta"/>
      <sheetName val="Quadro Resumo"/>
      <sheetName val="P1"/>
      <sheetName val="Detalhamento - Mod. 2 e 3"/>
      <sheetName val="Notas Explicativas"/>
      <sheetName val="PIS-COFINS Não cumulativos"/>
      <sheetName val="Subst. Férias"/>
      <sheetName val="Conta Vinculada"/>
      <sheetName val="Equimentos e Utensílios"/>
      <sheetName val="Materiais"/>
      <sheetName val="INSERÇÃO-DE-DADOS (ISS 5%)"/>
      <sheetName val="DADOS-ESTATISTICOS"/>
      <sheetName val="ENCARGOS-SOCIAIS-E-TRABALHISTAS"/>
    </sheetNames>
    <sheetDataSet>
      <sheetData sheetId="0">
        <row r="1">
          <cell r="A1" t="str">
            <v>Pis/Cofins: Regime Cumulativo</v>
          </cell>
          <cell r="F1">
            <v>0.2</v>
          </cell>
          <cell r="H1" t="str">
            <v>P1</v>
          </cell>
        </row>
        <row r="2">
          <cell r="A2" t="str">
            <v>Pis/Cofins: Regime Não-Cumulativo</v>
          </cell>
          <cell r="F2">
            <v>0</v>
          </cell>
          <cell r="H2" t="str">
            <v>P2</v>
          </cell>
        </row>
        <row r="3">
          <cell r="H3" t="str">
            <v>P3</v>
          </cell>
        </row>
        <row r="4">
          <cell r="H4" t="str">
            <v>P4</v>
          </cell>
        </row>
        <row r="5">
          <cell r="H5" t="str">
            <v>P5</v>
          </cell>
        </row>
        <row r="6">
          <cell r="H6" t="str">
            <v>P6</v>
          </cell>
        </row>
        <row r="7">
          <cell r="H7" t="str">
            <v>P7</v>
          </cell>
        </row>
        <row r="8">
          <cell r="H8" t="str">
            <v>P8</v>
          </cell>
        </row>
        <row r="9">
          <cell r="H9" t="str">
            <v>P9</v>
          </cell>
        </row>
        <row r="10">
          <cell r="H10" t="str">
            <v>P10</v>
          </cell>
        </row>
        <row r="11">
          <cell r="H11" t="str">
            <v>P11</v>
          </cell>
        </row>
        <row r="12">
          <cell r="H12" t="str">
            <v>P12</v>
          </cell>
        </row>
        <row r="13">
          <cell r="H13" t="str">
            <v>P13</v>
          </cell>
        </row>
        <row r="14">
          <cell r="H14" t="str">
            <v>P14</v>
          </cell>
        </row>
        <row r="15">
          <cell r="H15" t="str">
            <v>P15</v>
          </cell>
        </row>
        <row r="16">
          <cell r="H16" t="str">
            <v>P16</v>
          </cell>
        </row>
        <row r="17">
          <cell r="H17" t="str">
            <v>P17</v>
          </cell>
        </row>
        <row r="18">
          <cell r="H18" t="str">
            <v>P18</v>
          </cell>
        </row>
        <row r="19">
          <cell r="H19" t="str">
            <v>P19</v>
          </cell>
        </row>
        <row r="20">
          <cell r="H20" t="str">
            <v>P20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Encargos Sociais"/>
      <sheetName val="Parâmetros"/>
      <sheetName val="FAP"/>
      <sheetName val="Escopo"/>
      <sheetName val="Detalhamento do Escopo"/>
      <sheetName val="Insumos"/>
      <sheetName val="Pessoas"/>
      <sheetName val="Pregão_VENDA"/>
      <sheetName val="Pregão_LOCAÇÃO"/>
      <sheetName val="Parecer tributário"/>
      <sheetName val="Documentos"/>
      <sheetName val="Implantação"/>
      <sheetName val="Encargos_Sociais"/>
      <sheetName val="Detalhamento_do_Escopo"/>
      <sheetName val="Parecer_tributário"/>
      <sheetName val="2. Param Gerais"/>
      <sheetName val="Encargos_Sociais1"/>
      <sheetName val="Detalhamento_do_Escopo1"/>
      <sheetName val="Parecer_tributário1"/>
    </sheetNames>
    <sheetDataSet>
      <sheetData sheetId="0">
        <row r="14">
          <cell r="H14" t="str">
            <v>VENDA</v>
          </cell>
        </row>
      </sheetData>
      <sheetData sheetId="1">
        <row r="7">
          <cell r="D7">
            <v>12</v>
          </cell>
        </row>
      </sheetData>
      <sheetData sheetId="2">
        <row r="7">
          <cell r="D7">
            <v>12</v>
          </cell>
          <cell r="E7">
            <v>24</v>
          </cell>
          <cell r="F7">
            <v>36</v>
          </cell>
          <cell r="G7">
            <v>48</v>
          </cell>
          <cell r="H7">
            <v>60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D9">
            <v>9.1089000000000003E-2</v>
          </cell>
          <cell r="E9">
            <v>4.9110000000000001E-2</v>
          </cell>
          <cell r="F9">
            <v>3.5639499999999998E-2</v>
          </cell>
          <cell r="G9">
            <v>2.9239999999999999E-2</v>
          </cell>
          <cell r="H9">
            <v>2.4721E-2</v>
          </cell>
        </row>
        <row r="10">
          <cell r="D10">
            <v>9.3068000000000151E-2</v>
          </cell>
          <cell r="E10">
            <v>0.17864000000000013</v>
          </cell>
          <cell r="F10">
            <v>0.28302199999999988</v>
          </cell>
          <cell r="G10">
            <v>0.40351999999999988</v>
          </cell>
          <cell r="H10">
            <v>0.48326000000000002</v>
          </cell>
        </row>
        <row r="11">
          <cell r="D11">
            <v>0.08</v>
          </cell>
          <cell r="E11">
            <v>0.16639999999999999</v>
          </cell>
          <cell r="F11">
            <v>0.259712</v>
          </cell>
          <cell r="G11">
            <v>0.36048895999999997</v>
          </cell>
          <cell r="H11">
            <v>0.46932807679999999</v>
          </cell>
        </row>
        <row r="12">
          <cell r="D12">
            <v>0.12</v>
          </cell>
          <cell r="E12">
            <v>0.25440000000000002</v>
          </cell>
          <cell r="F12">
            <v>0.40492800000000001</v>
          </cell>
          <cell r="G12">
            <v>0.57351936000000003</v>
          </cell>
          <cell r="H12">
            <v>0.76234168320000006</v>
          </cell>
        </row>
      </sheetData>
      <sheetData sheetId="3">
        <row r="14">
          <cell r="H14" t="str">
            <v>VENDA</v>
          </cell>
          <cell r="U14">
            <v>36</v>
          </cell>
        </row>
        <row r="18">
          <cell r="BJ18">
            <v>0</v>
          </cell>
        </row>
      </sheetData>
      <sheetData sheetId="4"/>
      <sheetData sheetId="5"/>
      <sheetData sheetId="6">
        <row r="139">
          <cell r="I139">
            <v>0</v>
          </cell>
        </row>
      </sheetData>
      <sheetData sheetId="7">
        <row r="59">
          <cell r="BQ59">
            <v>0</v>
          </cell>
        </row>
      </sheetData>
      <sheetData sheetId="8">
        <row r="10">
          <cell r="J10">
            <v>5.0000000000000001E-3</v>
          </cell>
        </row>
      </sheetData>
      <sheetData sheetId="9"/>
      <sheetData sheetId="10"/>
      <sheetData sheetId="11"/>
      <sheetData sheetId="12"/>
      <sheetData sheetId="13">
        <row r="7">
          <cell r="D7">
            <v>12</v>
          </cell>
        </row>
      </sheetData>
      <sheetData sheetId="14"/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ções"/>
      <sheetName val="NIVEL 1 Receptivo"/>
      <sheetName val="NIVEL 1 Ativo"/>
      <sheetName val="NIVEL 1 Aprovação "/>
      <sheetName val="NIVEL 1 Supervisão"/>
      <sheetName val="NIVEL 2 Atendimento "/>
      <sheetName val="NIVEL 2 Gerenciam Problemas"/>
      <sheetName val="NIVEL 2 Demanda Gestores"/>
      <sheetName val="NIVEL 2 Supervisão"/>
      <sheetName val="CAMPO Edserj+Ventura"/>
      <sheetName val="CAMPO Controle de Ativos"/>
      <sheetName val="CAMPO Apoio"/>
      <sheetName val="CAMPO Supervisão"/>
      <sheetName val="CAMPO Supervisão Geral"/>
      <sheetName val="REGIONAL Brasilia"/>
      <sheetName val="REGIONAL Recife"/>
      <sheetName val="REGIONAL São Paulo"/>
      <sheetName val="QUALIDADE Auditoria"/>
      <sheetName val="QUALIDADE Base de conhecimento"/>
      <sheetName val="QUALIDADE Supervisão"/>
      <sheetName val="GERENTE "/>
      <sheetName val="INFRAESTRUTURA DE TIC"/>
      <sheetName val="Valor_Global"/>
      <sheetName val="PROPOSTA DE PREÇOS"/>
      <sheetName val="Dados"/>
      <sheetName val="GSH"/>
      <sheetName val="NIVEL_1_Receptivo"/>
      <sheetName val="NIVEL_1_Ativo"/>
      <sheetName val="NIVEL_1_Aprovação_"/>
      <sheetName val="NIVEL_1_Supervisão"/>
      <sheetName val="NIVEL_2_Atendimento_"/>
      <sheetName val="NIVEL_2_Gerenciam_Problemas"/>
      <sheetName val="NIVEL_2_Demanda_Gestores"/>
      <sheetName val="NIVEL_2_Supervisão"/>
      <sheetName val="CAMPO_Edserj+Ventura"/>
      <sheetName val="CAMPO_Controle_de_Ativos"/>
      <sheetName val="CAMPO_Apoio"/>
      <sheetName val="CAMPO_Supervisão"/>
      <sheetName val="CAMPO_Supervisão_Geral"/>
      <sheetName val="REGIONAL_Brasilia"/>
      <sheetName val="REGIONAL_Recife"/>
      <sheetName val="REGIONAL_São_Paulo"/>
      <sheetName val="QUALIDADE_Auditoria"/>
      <sheetName val="QUALIDADE_Base_de_conhecimento"/>
      <sheetName val="QUALIDADE_Supervisão"/>
      <sheetName val="GERENTE_"/>
      <sheetName val="INFRAESTRUTURA_DE_TIC"/>
      <sheetName val="PROPOSTA_DE_PREÇOS"/>
      <sheetName val="NIVEL_1_Receptivo1"/>
      <sheetName val="NIVEL_1_Ativo1"/>
      <sheetName val="NIVEL_1_Aprovação_1"/>
      <sheetName val="NIVEL_1_Supervisão1"/>
      <sheetName val="NIVEL_2_Atendimento_1"/>
      <sheetName val="NIVEL_2_Gerenciam_Problemas1"/>
      <sheetName val="NIVEL_2_Demanda_Gestores1"/>
      <sheetName val="NIVEL_2_Supervisão1"/>
      <sheetName val="CAMPO_Edserj+Ventura1"/>
      <sheetName val="CAMPO_Controle_de_Ativos1"/>
      <sheetName val="CAMPO_Apoio1"/>
      <sheetName val="CAMPO_Supervisão1"/>
      <sheetName val="CAMPO_Supervisão_Geral1"/>
      <sheetName val="REGIONAL_Brasilia1"/>
      <sheetName val="REGIONAL_Recife1"/>
      <sheetName val="REGIONAL_São_Paulo1"/>
      <sheetName val="QUALIDADE_Auditoria1"/>
      <sheetName val="QUALIDADE_Base_de_conhecimento1"/>
      <sheetName val="QUALIDADE_Supervisão1"/>
      <sheetName val="GERENTE_1"/>
      <sheetName val="INFRAESTRUTURA_DE_TIC1"/>
      <sheetName val="PROPOSTA_DE_PREÇOS1"/>
      <sheetName val="NIVEL_1_Receptivo2"/>
      <sheetName val="NIVEL_1_Ativo2"/>
      <sheetName val="NIVEL_1_Aprovação_2"/>
      <sheetName val="NIVEL_1_Supervisão2"/>
      <sheetName val="NIVEL_2_Atendimento_2"/>
      <sheetName val="NIVEL_2_Gerenciam_Problemas2"/>
      <sheetName val="NIVEL_2_Demanda_Gestores2"/>
      <sheetName val="NIVEL_2_Supervisão2"/>
      <sheetName val="CAMPO_Edserj+Ventura2"/>
      <sheetName val="CAMPO_Controle_de_Ativos2"/>
      <sheetName val="CAMPO_Apoio2"/>
      <sheetName val="CAMPO_Supervisão2"/>
      <sheetName val="CAMPO_Supervisão_Geral2"/>
      <sheetName val="REGIONAL_Brasilia2"/>
      <sheetName val="REGIONAL_Recife2"/>
      <sheetName val="REGIONAL_São_Paulo2"/>
      <sheetName val="QUALIDADE_Auditoria2"/>
      <sheetName val="QUALIDADE_Base_de_conhecimento2"/>
      <sheetName val="QUALIDADE_Supervisão2"/>
      <sheetName val="GERENTE_2"/>
      <sheetName val="INFRAESTRUTURA_DE_TIC2"/>
      <sheetName val="PROPOSTA_DE_PREÇOS2"/>
      <sheetName val="NIVEL_1_Receptivo4"/>
      <sheetName val="NIVEL_1_Ativo4"/>
      <sheetName val="NIVEL_1_Aprovação_4"/>
      <sheetName val="NIVEL_1_Supervisão4"/>
      <sheetName val="NIVEL_2_Atendimento_4"/>
      <sheetName val="NIVEL_2_Gerenciam_Problemas4"/>
      <sheetName val="NIVEL_2_Demanda_Gestores4"/>
      <sheetName val="NIVEL_2_Supervisão4"/>
      <sheetName val="CAMPO_Edserj+Ventura4"/>
      <sheetName val="CAMPO_Controle_de_Ativos4"/>
      <sheetName val="CAMPO_Apoio4"/>
      <sheetName val="CAMPO_Supervisão4"/>
      <sheetName val="CAMPO_Supervisão_Geral4"/>
      <sheetName val="REGIONAL_Brasilia4"/>
      <sheetName val="REGIONAL_Recife4"/>
      <sheetName val="REGIONAL_São_Paulo4"/>
      <sheetName val="QUALIDADE_Auditoria4"/>
      <sheetName val="QUALIDADE_Base_de_conhecimento4"/>
      <sheetName val="QUALIDADE_Supervisão4"/>
      <sheetName val="GERENTE_4"/>
      <sheetName val="INFRAESTRUTURA_DE_TIC4"/>
      <sheetName val="PROPOSTA_DE_PREÇOS4"/>
      <sheetName val="NIVEL_1_Receptivo3"/>
      <sheetName val="NIVEL_1_Ativo3"/>
      <sheetName val="NIVEL_1_Aprovação_3"/>
      <sheetName val="NIVEL_1_Supervisão3"/>
      <sheetName val="NIVEL_2_Atendimento_3"/>
      <sheetName val="NIVEL_2_Gerenciam_Problemas3"/>
      <sheetName val="NIVEL_2_Demanda_Gestores3"/>
      <sheetName val="NIVEL_2_Supervisão3"/>
      <sheetName val="CAMPO_Edserj+Ventura3"/>
      <sheetName val="CAMPO_Controle_de_Ativos3"/>
      <sheetName val="CAMPO_Apoio3"/>
      <sheetName val="CAMPO_Supervisão3"/>
      <sheetName val="CAMPO_Supervisão_Geral3"/>
      <sheetName val="REGIONAL_Brasilia3"/>
      <sheetName val="REGIONAL_Recife3"/>
      <sheetName val="REGIONAL_São_Paulo3"/>
      <sheetName val="QUALIDADE_Auditoria3"/>
      <sheetName val="QUALIDADE_Base_de_conhecimento3"/>
      <sheetName val="QUALIDADE_Supervisão3"/>
      <sheetName val="GERENTE_3"/>
      <sheetName val="INFRAESTRUTURA_DE_TIC3"/>
      <sheetName val="PROPOSTA_DE_PREÇOS3"/>
      <sheetName val="NIVEL_1_Receptivo5"/>
      <sheetName val="NIVEL_1_Ativo5"/>
      <sheetName val="NIVEL_1_Aprovação_5"/>
      <sheetName val="NIVEL_1_Supervisão5"/>
      <sheetName val="NIVEL_2_Atendimento_5"/>
      <sheetName val="NIVEL_2_Gerenciam_Problemas5"/>
      <sheetName val="NIVEL_2_Demanda_Gestores5"/>
      <sheetName val="NIVEL_2_Supervisão5"/>
      <sheetName val="CAMPO_Edserj+Ventura5"/>
      <sheetName val="CAMPO_Controle_de_Ativos5"/>
      <sheetName val="CAMPO_Apoio5"/>
      <sheetName val="CAMPO_Supervisão5"/>
      <sheetName val="CAMPO_Supervisão_Geral5"/>
      <sheetName val="REGIONAL_Brasilia5"/>
      <sheetName val="REGIONAL_Recife5"/>
      <sheetName val="REGIONAL_São_Paulo5"/>
      <sheetName val="QUALIDADE_Auditoria5"/>
      <sheetName val="QUALIDADE_Base_de_conhecimento5"/>
      <sheetName val="QUALIDADE_Supervisão5"/>
      <sheetName val="GERENTE_5"/>
      <sheetName val="INFRAESTRUTURA_DE_TIC5"/>
      <sheetName val="PROPOSTA_DE_PREÇOS5"/>
      <sheetName val="NIVEL_1_Receptivo8"/>
      <sheetName val="NIVEL_1_Ativo8"/>
      <sheetName val="NIVEL_1_Aprovação_8"/>
      <sheetName val="NIVEL_1_Supervisão8"/>
      <sheetName val="NIVEL_2_Atendimento_8"/>
      <sheetName val="NIVEL_2_Gerenciam_Problemas8"/>
      <sheetName val="NIVEL_2_Demanda_Gestores8"/>
      <sheetName val="NIVEL_2_Supervisão8"/>
      <sheetName val="CAMPO_Edserj+Ventura8"/>
      <sheetName val="CAMPO_Controle_de_Ativos8"/>
      <sheetName val="CAMPO_Apoio8"/>
      <sheetName val="CAMPO_Supervisão8"/>
      <sheetName val="CAMPO_Supervisão_Geral8"/>
      <sheetName val="REGIONAL_Brasilia8"/>
      <sheetName val="REGIONAL_Recife8"/>
      <sheetName val="REGIONAL_São_Paulo8"/>
      <sheetName val="QUALIDADE_Auditoria8"/>
      <sheetName val="QUALIDADE_Base_de_conhecimento8"/>
      <sheetName val="QUALIDADE_Supervisão8"/>
      <sheetName val="GERENTE_8"/>
      <sheetName val="INFRAESTRUTURA_DE_TIC8"/>
      <sheetName val="PROPOSTA_DE_PREÇOS8"/>
      <sheetName val="NIVEL_1_Receptivo6"/>
      <sheetName val="NIVEL_1_Ativo6"/>
      <sheetName val="NIVEL_1_Aprovação_6"/>
      <sheetName val="NIVEL_1_Supervisão6"/>
      <sheetName val="NIVEL_2_Atendimento_6"/>
      <sheetName val="NIVEL_2_Gerenciam_Problemas6"/>
      <sheetName val="NIVEL_2_Demanda_Gestores6"/>
      <sheetName val="NIVEL_2_Supervisão6"/>
      <sheetName val="CAMPO_Edserj+Ventura6"/>
      <sheetName val="CAMPO_Controle_de_Ativos6"/>
      <sheetName val="CAMPO_Apoio6"/>
      <sheetName val="CAMPO_Supervisão6"/>
      <sheetName val="CAMPO_Supervisão_Geral6"/>
      <sheetName val="REGIONAL_Brasilia6"/>
      <sheetName val="REGIONAL_Recife6"/>
      <sheetName val="REGIONAL_São_Paulo6"/>
      <sheetName val="QUALIDADE_Auditoria6"/>
      <sheetName val="QUALIDADE_Base_de_conhecimento6"/>
      <sheetName val="QUALIDADE_Supervisão6"/>
      <sheetName val="GERENTE_6"/>
      <sheetName val="INFRAESTRUTURA_DE_TIC6"/>
      <sheetName val="PROPOSTA_DE_PREÇOS6"/>
      <sheetName val="NIVEL_1_Receptivo7"/>
      <sheetName val="NIVEL_1_Ativo7"/>
      <sheetName val="NIVEL_1_Aprovação_7"/>
      <sheetName val="NIVEL_1_Supervisão7"/>
      <sheetName val="NIVEL_2_Atendimento_7"/>
      <sheetName val="NIVEL_2_Gerenciam_Problemas7"/>
      <sheetName val="NIVEL_2_Demanda_Gestores7"/>
      <sheetName val="NIVEL_2_Supervisão7"/>
      <sheetName val="CAMPO_Edserj+Ventura7"/>
      <sheetName val="CAMPO_Controle_de_Ativos7"/>
      <sheetName val="CAMPO_Apoio7"/>
      <sheetName val="CAMPO_Supervisão7"/>
      <sheetName val="CAMPO_Supervisão_Geral7"/>
      <sheetName val="REGIONAL_Brasilia7"/>
      <sheetName val="REGIONAL_Recife7"/>
      <sheetName val="REGIONAL_São_Paulo7"/>
      <sheetName val="QUALIDADE_Auditoria7"/>
      <sheetName val="QUALIDADE_Base_de_conhecimento7"/>
      <sheetName val="QUALIDADE_Supervisão7"/>
      <sheetName val="GERENTE_7"/>
      <sheetName val="INFRAESTRUTURA_DE_TIC7"/>
      <sheetName val="PROPOSTA_DE_PREÇOS7"/>
      <sheetName val="NIVEL_1_Receptivo9"/>
      <sheetName val="NIVEL_1_Ativo9"/>
      <sheetName val="NIVEL_1_Aprovação_9"/>
      <sheetName val="NIVEL_1_Supervisão9"/>
      <sheetName val="NIVEL_2_Atendimento_9"/>
      <sheetName val="NIVEL_2_Gerenciam_Problemas9"/>
      <sheetName val="NIVEL_2_Demanda_Gestores9"/>
      <sheetName val="NIVEL_2_Supervisão9"/>
      <sheetName val="CAMPO_Edserj+Ventura9"/>
      <sheetName val="CAMPO_Controle_de_Ativos9"/>
      <sheetName val="CAMPO_Apoio9"/>
      <sheetName val="CAMPO_Supervisão9"/>
      <sheetName val="CAMPO_Supervisão_Geral9"/>
      <sheetName val="REGIONAL_Brasilia9"/>
      <sheetName val="REGIONAL_Recife9"/>
      <sheetName val="REGIONAL_São_Paulo9"/>
      <sheetName val="QUALIDADE_Auditoria9"/>
      <sheetName val="QUALIDADE_Base_de_conhecimento9"/>
      <sheetName val="QUALIDADE_Supervisão9"/>
      <sheetName val="GERENTE_9"/>
      <sheetName val="INFRAESTRUTURA_DE_TIC9"/>
      <sheetName val="PROPOSTA_DE_PREÇOS9"/>
      <sheetName val="Parâmetros (não excluir)"/>
      <sheetName val="NIVEL_1_Receptivo10"/>
      <sheetName val="NIVEL_1_Ativo10"/>
      <sheetName val="NIVEL_1_Aprovação_10"/>
      <sheetName val="NIVEL_1_Supervisão10"/>
      <sheetName val="NIVEL_2_Atendimento_10"/>
      <sheetName val="NIVEL_2_Gerenciam_Problemas10"/>
      <sheetName val="NIVEL_2_Demanda_Gestores10"/>
      <sheetName val="NIVEL_2_Supervisão10"/>
      <sheetName val="CAMPO_Edserj+Ventura10"/>
      <sheetName val="CAMPO_Controle_de_Ativos10"/>
      <sheetName val="CAMPO_Apoio10"/>
      <sheetName val="CAMPO_Supervisão10"/>
      <sheetName val="CAMPO_Supervisão_Geral10"/>
      <sheetName val="REGIONAL_Brasilia10"/>
      <sheetName val="REGIONAL_Recife10"/>
      <sheetName val="REGIONAL_São_Paulo10"/>
      <sheetName val="QUALIDADE_Auditoria10"/>
      <sheetName val="QUALIDADE_Base_de_conheciment10"/>
      <sheetName val="QUALIDADE_Supervisão10"/>
      <sheetName val="GERENTE_10"/>
      <sheetName val="INFRAESTRUTURA_DE_TIC10"/>
      <sheetName val="PROPOSTA_DE_PREÇOS10"/>
      <sheetName val="NIVEL_1_Receptivo11"/>
      <sheetName val="NIVEL_1_Ativo11"/>
      <sheetName val="NIVEL_1_Aprovação_11"/>
      <sheetName val="NIVEL_1_Supervisão11"/>
      <sheetName val="NIVEL_2_Atendimento_11"/>
      <sheetName val="NIVEL_2_Gerenciam_Problemas11"/>
      <sheetName val="NIVEL_2_Demanda_Gestores11"/>
      <sheetName val="NIVEL_2_Supervisão11"/>
      <sheetName val="CAMPO_Edserj+Ventura11"/>
      <sheetName val="CAMPO_Controle_de_Ativos11"/>
      <sheetName val="CAMPO_Apoio11"/>
      <sheetName val="CAMPO_Supervisão11"/>
      <sheetName val="CAMPO_Supervisão_Geral11"/>
      <sheetName val="REGIONAL_Brasilia11"/>
      <sheetName val="REGIONAL_Recife11"/>
      <sheetName val="REGIONAL_São_Paulo11"/>
      <sheetName val="QUALIDADE_Auditoria11"/>
      <sheetName val="QUALIDADE_Base_de_conheciment11"/>
      <sheetName val="QUALIDADE_Supervisão11"/>
      <sheetName val="GERENTE_11"/>
      <sheetName val="INFRAESTRUTURA_DE_TIC11"/>
      <sheetName val="PROPOSTA_DE_PREÇOS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6">
          <cell r="D6">
            <v>0.80035072950319996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cargos"/>
      <sheetName val="0.Instruções"/>
      <sheetName val="1.Identificação"/>
      <sheetName val="2. Param Gerais"/>
      <sheetName val="2.1 Parametros Negócio"/>
      <sheetName val="3.RH-Escala"/>
      <sheetName val="3.RH-Pessoal"/>
      <sheetName val="4. Negócio-Escopo"/>
      <sheetName val="4.1.Escopo"/>
      <sheetName val="4.2.Negocio-PSI"/>
      <sheetName val="4.3.Negocio-MI"/>
      <sheetName val="4.4.Insumos"/>
      <sheetName val="4.5.Análise"/>
      <sheetName val="5.Resumo"/>
      <sheetName val="BID"/>
      <sheetName val="FAP"/>
      <sheetName val="Parâmetros"/>
      <sheetName val="0_Instruções"/>
      <sheetName val="1_Identificação"/>
      <sheetName val="2__Param_Gerais"/>
      <sheetName val="2_1_Parametros_Negócio"/>
      <sheetName val="3_RH-Escala"/>
      <sheetName val="3_RH-Pessoal"/>
      <sheetName val="4__Negócio-Escopo"/>
      <sheetName val="4_1_Escopo"/>
      <sheetName val="4_2_Negocio-PSI"/>
      <sheetName val="4_3_Negocio-MI"/>
      <sheetName val="4_4_Insumos"/>
      <sheetName val="4_5_Análise"/>
      <sheetName val="5_Resumo"/>
      <sheetName val="0_Instruções1"/>
      <sheetName val="1_Identificação1"/>
      <sheetName val="2__Param_Gerais1"/>
      <sheetName val="2_1_Parametros_Negócio1"/>
      <sheetName val="3_RH-Escala1"/>
      <sheetName val="3_RH-Pessoal1"/>
      <sheetName val="4__Negócio-Escopo1"/>
      <sheetName val="4_1_Escopo1"/>
      <sheetName val="4_2_Negocio-PSI1"/>
      <sheetName val="4_3_Negocio-MI1"/>
      <sheetName val="4_4_Insumos1"/>
      <sheetName val="4_5_Análise1"/>
      <sheetName val="5_Resumo1"/>
      <sheetName val="0_Instruções2"/>
      <sheetName val="1_Identificação2"/>
      <sheetName val="2__Param_Gerais2"/>
      <sheetName val="2_1_Parametros_Negócio2"/>
      <sheetName val="3_RH-Escala2"/>
      <sheetName val="3_RH-Pessoal2"/>
      <sheetName val="4__Negócio-Escopo2"/>
      <sheetName val="4_1_Escopo2"/>
      <sheetName val="4_2_Negocio-PSI2"/>
      <sheetName val="4_3_Negocio-MI2"/>
      <sheetName val="4_4_Insumos2"/>
      <sheetName val="4_5_Análise2"/>
      <sheetName val="5_Resumo2"/>
      <sheetName val="0_Instruções4"/>
      <sheetName val="1_Identificação4"/>
      <sheetName val="2__Param_Gerais4"/>
      <sheetName val="2_1_Parametros_Negócio4"/>
      <sheetName val="3_RH-Escala4"/>
      <sheetName val="3_RH-Pessoal4"/>
      <sheetName val="4__Negócio-Escopo4"/>
      <sheetName val="4_1_Escopo4"/>
      <sheetName val="4_2_Negocio-PSI4"/>
      <sheetName val="4_3_Negocio-MI4"/>
      <sheetName val="4_4_Insumos4"/>
      <sheetName val="4_5_Análise4"/>
      <sheetName val="5_Resumo4"/>
      <sheetName val="0_Instruções3"/>
      <sheetName val="1_Identificação3"/>
      <sheetName val="2__Param_Gerais3"/>
      <sheetName val="2_1_Parametros_Negócio3"/>
      <sheetName val="3_RH-Escala3"/>
      <sheetName val="3_RH-Pessoal3"/>
      <sheetName val="4__Negócio-Escopo3"/>
      <sheetName val="4_1_Escopo3"/>
      <sheetName val="4_2_Negocio-PSI3"/>
      <sheetName val="4_3_Negocio-MI3"/>
      <sheetName val="4_4_Insumos3"/>
      <sheetName val="4_5_Análise3"/>
      <sheetName val="5_Resumo3"/>
      <sheetName val="0_Instruções5"/>
      <sheetName val="1_Identificação5"/>
      <sheetName val="2__Param_Gerais5"/>
      <sheetName val="2_1_Parametros_Negócio5"/>
      <sheetName val="3_RH-Escala5"/>
      <sheetName val="3_RH-Pessoal5"/>
      <sheetName val="4__Negócio-Escopo5"/>
      <sheetName val="4_1_Escopo5"/>
      <sheetName val="4_2_Negocio-PSI5"/>
      <sheetName val="4_3_Negocio-MI5"/>
      <sheetName val="4_4_Insumos5"/>
      <sheetName val="4_5_Análise5"/>
      <sheetName val="5_Resumo5"/>
      <sheetName val="0_Instruções8"/>
      <sheetName val="1_Identificação8"/>
      <sheetName val="2__Param_Gerais8"/>
      <sheetName val="2_1_Parametros_Negócio8"/>
      <sheetName val="3_RH-Escala8"/>
      <sheetName val="3_RH-Pessoal8"/>
      <sheetName val="4__Negócio-Escopo8"/>
      <sheetName val="4_1_Escopo8"/>
      <sheetName val="4_2_Negocio-PSI8"/>
      <sheetName val="4_3_Negocio-MI8"/>
      <sheetName val="4_4_Insumos8"/>
      <sheetName val="4_5_Análise8"/>
      <sheetName val="5_Resumo8"/>
      <sheetName val="0_Instruções6"/>
      <sheetName val="1_Identificação6"/>
      <sheetName val="2__Param_Gerais6"/>
      <sheetName val="2_1_Parametros_Negócio6"/>
      <sheetName val="3_RH-Escala6"/>
      <sheetName val="3_RH-Pessoal6"/>
      <sheetName val="4__Negócio-Escopo6"/>
      <sheetName val="4_1_Escopo6"/>
      <sheetName val="4_2_Negocio-PSI6"/>
      <sheetName val="4_3_Negocio-MI6"/>
      <sheetName val="4_4_Insumos6"/>
      <sheetName val="4_5_Análise6"/>
      <sheetName val="5_Resumo6"/>
      <sheetName val="0_Instruções7"/>
      <sheetName val="1_Identificação7"/>
      <sheetName val="2__Param_Gerais7"/>
      <sheetName val="2_1_Parametros_Negócio7"/>
      <sheetName val="3_RH-Escala7"/>
      <sheetName val="3_RH-Pessoal7"/>
      <sheetName val="4__Negócio-Escopo7"/>
      <sheetName val="4_1_Escopo7"/>
      <sheetName val="4_2_Negocio-PSI7"/>
      <sheetName val="4_3_Negocio-MI7"/>
      <sheetName val="4_4_Insumos7"/>
      <sheetName val="4_5_Análise7"/>
      <sheetName val="5_Resumo7"/>
      <sheetName val="0_Instruções9"/>
      <sheetName val="1_Identificação9"/>
      <sheetName val="2__Param_Gerais9"/>
      <sheetName val="2_1_Parametros_Negócio9"/>
      <sheetName val="3_RH-Escala9"/>
      <sheetName val="3_RH-Pessoal9"/>
      <sheetName val="4__Negócio-Escopo9"/>
      <sheetName val="4_1_Escopo9"/>
      <sheetName val="4_2_Negocio-PSI9"/>
      <sheetName val="4_3_Negocio-MI9"/>
      <sheetName val="4_4_Insumos9"/>
      <sheetName val="4_5_Análise9"/>
      <sheetName val="5_Resumo9"/>
      <sheetName val="0_Instruções10"/>
      <sheetName val="1_Identificação10"/>
      <sheetName val="2__Param_Gerais10"/>
      <sheetName val="2_1_Parametros_Negócio10"/>
      <sheetName val="3_RH-Escala10"/>
      <sheetName val="3_RH-Pessoal10"/>
      <sheetName val="4__Negócio-Escopo10"/>
      <sheetName val="4_1_Escopo10"/>
      <sheetName val="4_2_Negocio-PSI10"/>
      <sheetName val="4_3_Negocio-MI10"/>
      <sheetName val="4_4_Insumos10"/>
      <sheetName val="4_5_Análise10"/>
      <sheetName val="5_Resumo10"/>
      <sheetName val="0_Instruções11"/>
      <sheetName val="1_Identificação11"/>
      <sheetName val="2__Param_Gerais11"/>
      <sheetName val="2_1_Parametros_Negócio11"/>
      <sheetName val="3_RH-Escala11"/>
      <sheetName val="3_RH-Pessoal11"/>
      <sheetName val="4__Negócio-Escopo11"/>
      <sheetName val="4_1_Escopo11"/>
      <sheetName val="4_2_Negocio-PSI11"/>
      <sheetName val="4_3_Negocio-MI11"/>
      <sheetName val="4_4_Insumos11"/>
      <sheetName val="4_5_Análise11"/>
      <sheetName val="5_Resumo11"/>
      <sheetName val="ENCARGOS-SOCIAIS-E-TRABALHISTAS"/>
    </sheetNames>
    <sheetDataSet>
      <sheetData sheetId="0"/>
      <sheetData sheetId="1"/>
      <sheetData sheetId="2"/>
      <sheetData sheetId="3">
        <row r="17">
          <cell r="E17">
            <v>48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/>
      <sheetData sheetId="19">
        <row r="17">
          <cell r="E17">
            <v>48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7">
          <cell r="E17">
            <v>48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>
        <row r="17">
          <cell r="E17">
            <v>48</v>
          </cell>
        </row>
      </sheetData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>
        <row r="17">
          <cell r="E17">
            <v>48</v>
          </cell>
        </row>
      </sheetData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17">
          <cell r="E17">
            <v>48</v>
          </cell>
        </row>
      </sheetData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>
        <row r="17">
          <cell r="E17">
            <v>48</v>
          </cell>
        </row>
      </sheetData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>
        <row r="17">
          <cell r="E17">
            <v>48</v>
          </cell>
        </row>
      </sheetData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>
        <row r="17">
          <cell r="E17">
            <v>48</v>
          </cell>
        </row>
      </sheetData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>
        <row r="17">
          <cell r="E17">
            <v>48</v>
          </cell>
        </row>
      </sheetData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>
        <row r="17">
          <cell r="E17">
            <v>48</v>
          </cell>
        </row>
      </sheetData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>
        <row r="17">
          <cell r="E17">
            <v>48</v>
          </cell>
        </row>
      </sheetData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>
        <row r="17">
          <cell r="E17">
            <v>48</v>
          </cell>
        </row>
      </sheetData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estimativa de custos"/>
      <sheetName val="HORAS,VT,VA"/>
      <sheetName val="Encargos Sociais e CITL"/>
      <sheetName val="Planilha_estimativa_de_custos1"/>
      <sheetName val="Encargos_Sociais_e_CITL1"/>
      <sheetName val="Planilha_estimativa_de_custos"/>
      <sheetName val="Encargos_Sociais_e_CITL"/>
      <sheetName val="Planilha_estimativa_de_custos3"/>
      <sheetName val="Encargos_Sociais_e_CITL3"/>
      <sheetName val="Planilha_estimativa_de_custos2"/>
      <sheetName val="Encargos_Sociais_e_CITL2"/>
      <sheetName val="Planilha_estimativa_de_custos6"/>
      <sheetName val="Encargos_Sociais_e_CITL6"/>
      <sheetName val="Planilha_estimativa_de_custos4"/>
      <sheetName val="Encargos_Sociais_e_CITL4"/>
      <sheetName val="Planilha_estimativa_de_custos5"/>
      <sheetName val="Encargos_Sociais_e_CITL5"/>
      <sheetName val="Planilha_estimativa_de_custos7"/>
      <sheetName val="Encargos_Sociais_e_CITL7"/>
      <sheetName val="Planilha_estimativa_de_custos8"/>
      <sheetName val="Encargos_Sociais_e_CITL8"/>
      <sheetName val="Planilha_estimativa_de_custos9"/>
      <sheetName val="Encargos_Sociais_e_CITL9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elp"/>
      <sheetName val="Parâmetros"/>
      <sheetName val="Menu"/>
      <sheetName val="FAP"/>
      <sheetName val="Escopo"/>
      <sheetName val="Detalhamento do escopo"/>
      <sheetName val="Rateio"/>
      <sheetName val="Encargos Sociais"/>
      <sheetName val="Pessoas"/>
      <sheetName val="Pregão"/>
      <sheetName val="Conven. - Sindic."/>
      <sheetName val="Parecer tributário"/>
      <sheetName val="Documentos"/>
      <sheetName val="Cotações"/>
      <sheetName val="Implantação"/>
      <sheetName val="Desmobilização"/>
      <sheetName val="2. Param Gerais"/>
      <sheetName val="Detalhamento_do_escopo"/>
      <sheetName val="Encargos_Sociais"/>
      <sheetName val="Conven__-_Sindic_"/>
      <sheetName val="Parecer_tributário"/>
      <sheetName val="2__Param_Gerais"/>
      <sheetName val="GSH"/>
      <sheetName val="Detalhamento_do_escopo1"/>
      <sheetName val="Encargos_Sociais1"/>
      <sheetName val="Conven__-_Sindic_1"/>
      <sheetName val="Parecer_tributário1"/>
      <sheetName val="2__Param_Gerais1"/>
      <sheetName val="anexo i"/>
    </sheetNames>
    <sheetDataSet>
      <sheetData sheetId="0" refreshError="1"/>
      <sheetData sheetId="1" refreshError="1"/>
      <sheetData sheetId="2" refreshError="1"/>
      <sheetData sheetId="3">
        <row r="8">
          <cell r="AJ8" t="str">
            <v>PREGÃO ELETRÔNICO</v>
          </cell>
          <cell r="AK8" t="str">
            <v>RJ</v>
          </cell>
          <cell r="AM8" t="str">
            <v>VENDA</v>
          </cell>
        </row>
        <row r="9">
          <cell r="AJ9" t="str">
            <v>PREGÃO PRESENCIAL</v>
          </cell>
          <cell r="AK9" t="str">
            <v>DF</v>
          </cell>
          <cell r="AM9">
            <v>12</v>
          </cell>
        </row>
        <row r="10">
          <cell r="AJ10" t="str">
            <v>REGISTRO DE PREÇOS</v>
          </cell>
          <cell r="AK10" t="str">
            <v>NE</v>
          </cell>
          <cell r="AM10">
            <v>24</v>
          </cell>
        </row>
        <row r="11">
          <cell r="AJ11" t="str">
            <v>TOMADA DE PREÇOS</v>
          </cell>
          <cell r="AK11" t="str">
            <v>SP</v>
          </cell>
          <cell r="AM11">
            <v>36</v>
          </cell>
        </row>
        <row r="12">
          <cell r="AM12">
            <v>48</v>
          </cell>
        </row>
        <row r="13">
          <cell r="AM13">
            <v>60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 refreshError="1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Weston Ronney Jose Pereira" id="{A9DAA9B0-A2DB-4EA9-AA65-E7867E8598A5}" userId="S::weston.wrjp@pf.gov.br::94a62827-82fd-4aa3-97dd-ef0b358ca3a1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0" dT="2025-06-02T17:57:35.22" personId="{A9DAA9B0-A2DB-4EA9-AA65-E7867E8598A5}" id="{5A8E2ABC-D501-421C-AE73-C52D409D7459}">
    <text xml:space="preserve">Informar valor do VT do local da execução do contrato
</text>
  </threadedComment>
  <threadedComment ref="C53" dT="2025-06-02T17:56:08.49" personId="{A9DAA9B0-A2DB-4EA9-AA65-E7867E8598A5}" id="{89C9CE7D-47C9-46DE-9AF1-332FED2AF835}">
    <text xml:space="preserve">Informar valor da indicado pela CCT 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50" dT="2025-06-02T17:57:35.22" personId="{A9DAA9B0-A2DB-4EA9-AA65-E7867E8598A5}" id="{9B681BD0-221B-457A-BC10-5F7A04B9E138}">
    <text xml:space="preserve">Informar valor do VT do local da execução do contrato
</text>
  </threadedComment>
  <threadedComment ref="C53" dT="2025-06-02T17:56:08.49" personId="{A9DAA9B0-A2DB-4EA9-AA65-E7867E8598A5}" id="{41364A12-1735-4B56-92D9-0225168E5EC5}">
    <text xml:space="preserve">Informar valor da indicado pela CCT 
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50" dT="2025-06-02T17:57:35.22" personId="{A9DAA9B0-A2DB-4EA9-AA65-E7867E8598A5}" id="{13CD7549-D9CC-47B9-AF3C-87D986BC1D2D}">
    <text xml:space="preserve">Informar valor do VT do local da execução do contrato
</text>
  </threadedComment>
  <threadedComment ref="C53" dT="2025-06-02T17:56:08.49" personId="{A9DAA9B0-A2DB-4EA9-AA65-E7867E8598A5}" id="{B83FDAFF-8660-481D-855E-A481322237CE}">
    <text xml:space="preserve">Informar valor da indicado pela CCT 
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C50" dT="2025-06-02T17:57:35.22" personId="{A9DAA9B0-A2DB-4EA9-AA65-E7867E8598A5}" id="{7010340D-0CF0-4F49-A535-A6324DB6DA19}">
    <text xml:space="preserve">Informar valor do VT do local da execução do contrato
</text>
  </threadedComment>
  <threadedComment ref="C53" dT="2025-06-02T17:56:08.49" personId="{A9DAA9B0-A2DB-4EA9-AA65-E7867E8598A5}" id="{DBB8450F-919C-4172-9B83-A4BF792D9D38}">
    <text xml:space="preserve">Informar valor da indicado pela CCT 
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C50" dT="2025-06-02T17:57:35.22" personId="{A9DAA9B0-A2DB-4EA9-AA65-E7867E8598A5}" id="{6B489E3B-6EDE-46AC-832C-CB7AE4EB1F4B}">
    <text xml:space="preserve">Informar valor do VT do local da execução do contrato
</text>
  </threadedComment>
  <threadedComment ref="C53" dT="2025-06-02T17:56:08.49" personId="{A9DAA9B0-A2DB-4EA9-AA65-E7867E8598A5}" id="{4666E8DB-C7D1-480A-80CF-172B76058C8E}">
    <text xml:space="preserve">Informar valor da indicado pela CCT 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4.xml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6.bin"/><Relationship Id="rId5" Type="http://schemas.microsoft.com/office/2017/10/relationships/threadedComment" Target="../threadedComments/threadedComment5.xml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1103D-EA20-49C9-9670-7E391B49094B}">
  <sheetPr>
    <tabColor theme="9" tint="-0.249977111117893"/>
    <pageSetUpPr fitToPage="1"/>
  </sheetPr>
  <dimension ref="A1:G19"/>
  <sheetViews>
    <sheetView showGridLines="0" tabSelected="1" view="pageBreakPreview" zoomScale="80" zoomScaleNormal="80" zoomScaleSheetLayoutView="80" workbookViewId="0">
      <selection activeCell="G12" sqref="G12"/>
    </sheetView>
  </sheetViews>
  <sheetFormatPr defaultRowHeight="15" x14ac:dyDescent="0.25"/>
  <cols>
    <col min="1" max="1" width="7.42578125" style="4" customWidth="1"/>
    <col min="2" max="2" width="56.5703125" style="4" customWidth="1"/>
    <col min="3" max="3" width="14.85546875" style="4" customWidth="1"/>
    <col min="4" max="4" width="13.5703125" style="4" customWidth="1"/>
    <col min="5" max="5" width="20.28515625" style="5" customWidth="1"/>
    <col min="6" max="6" width="20.85546875" style="5" customWidth="1"/>
    <col min="7" max="7" width="22.140625" style="5" customWidth="1"/>
    <col min="8" max="174" width="9.140625" style="4"/>
    <col min="175" max="175" width="17.7109375" style="4" customWidth="1"/>
    <col min="176" max="176" width="12.42578125" style="4" customWidth="1"/>
    <col min="177" max="177" width="8.7109375" style="4" customWidth="1"/>
    <col min="178" max="178" width="5.42578125" style="4" customWidth="1"/>
    <col min="179" max="179" width="9.140625" style="4"/>
    <col min="180" max="180" width="7.28515625" style="4" customWidth="1"/>
    <col min="181" max="181" width="6.42578125" style="4" customWidth="1"/>
    <col min="182" max="182" width="5" style="4" customWidth="1"/>
    <col min="183" max="183" width="19.5703125" style="4" customWidth="1"/>
    <col min="184" max="184" width="11.28515625" style="4" customWidth="1"/>
    <col min="185" max="185" width="14.140625" style="4" customWidth="1"/>
    <col min="186" max="186" width="13" style="4" customWidth="1"/>
    <col min="187" max="187" width="9.140625" style="4"/>
    <col min="188" max="188" width="5.42578125" style="4" customWidth="1"/>
    <col min="189" max="189" width="9.140625" style="4"/>
    <col min="190" max="190" width="7.28515625" style="4" customWidth="1"/>
    <col min="191" max="191" width="9.140625" style="4"/>
    <col min="192" max="192" width="2.7109375" style="4" customWidth="1"/>
    <col min="193" max="193" width="20.7109375" style="4" customWidth="1"/>
    <col min="194" max="194" width="9.140625" style="4"/>
    <col min="195" max="195" width="17" style="4" bestFit="1" customWidth="1"/>
    <col min="196" max="430" width="9.140625" style="4"/>
    <col min="431" max="431" width="17.7109375" style="4" customWidth="1"/>
    <col min="432" max="432" width="12.42578125" style="4" customWidth="1"/>
    <col min="433" max="433" width="8.7109375" style="4" customWidth="1"/>
    <col min="434" max="434" width="5.42578125" style="4" customWidth="1"/>
    <col min="435" max="435" width="9.140625" style="4"/>
    <col min="436" max="436" width="7.28515625" style="4" customWidth="1"/>
    <col min="437" max="437" width="6.42578125" style="4" customWidth="1"/>
    <col min="438" max="438" width="5" style="4" customWidth="1"/>
    <col min="439" max="439" width="19.5703125" style="4" customWidth="1"/>
    <col min="440" max="440" width="11.28515625" style="4" customWidth="1"/>
    <col min="441" max="441" width="14.140625" style="4" customWidth="1"/>
    <col min="442" max="442" width="13" style="4" customWidth="1"/>
    <col min="443" max="443" width="9.140625" style="4"/>
    <col min="444" max="444" width="5.42578125" style="4" customWidth="1"/>
    <col min="445" max="445" width="9.140625" style="4"/>
    <col min="446" max="446" width="7.28515625" style="4" customWidth="1"/>
    <col min="447" max="447" width="9.140625" style="4"/>
    <col min="448" max="448" width="2.7109375" style="4" customWidth="1"/>
    <col min="449" max="449" width="20.7109375" style="4" customWidth="1"/>
    <col min="450" max="450" width="9.140625" style="4"/>
    <col min="451" max="451" width="17" style="4" bestFit="1" customWidth="1"/>
    <col min="452" max="686" width="9.140625" style="4"/>
    <col min="687" max="687" width="17.7109375" style="4" customWidth="1"/>
    <col min="688" max="688" width="12.42578125" style="4" customWidth="1"/>
    <col min="689" max="689" width="8.7109375" style="4" customWidth="1"/>
    <col min="690" max="690" width="5.42578125" style="4" customWidth="1"/>
    <col min="691" max="691" width="9.140625" style="4"/>
    <col min="692" max="692" width="7.28515625" style="4" customWidth="1"/>
    <col min="693" max="693" width="6.42578125" style="4" customWidth="1"/>
    <col min="694" max="694" width="5" style="4" customWidth="1"/>
    <col min="695" max="695" width="19.5703125" style="4" customWidth="1"/>
    <col min="696" max="696" width="11.28515625" style="4" customWidth="1"/>
    <col min="697" max="697" width="14.140625" style="4" customWidth="1"/>
    <col min="698" max="698" width="13" style="4" customWidth="1"/>
    <col min="699" max="699" width="9.140625" style="4"/>
    <col min="700" max="700" width="5.42578125" style="4" customWidth="1"/>
    <col min="701" max="701" width="9.140625" style="4"/>
    <col min="702" max="702" width="7.28515625" style="4" customWidth="1"/>
    <col min="703" max="703" width="9.140625" style="4"/>
    <col min="704" max="704" width="2.7109375" style="4" customWidth="1"/>
    <col min="705" max="705" width="20.7109375" style="4" customWidth="1"/>
    <col min="706" max="706" width="9.140625" style="4"/>
    <col min="707" max="707" width="17" style="4" bestFit="1" customWidth="1"/>
    <col min="708" max="942" width="9.140625" style="4"/>
    <col min="943" max="943" width="17.7109375" style="4" customWidth="1"/>
    <col min="944" max="944" width="12.42578125" style="4" customWidth="1"/>
    <col min="945" max="945" width="8.7109375" style="4" customWidth="1"/>
    <col min="946" max="946" width="5.42578125" style="4" customWidth="1"/>
    <col min="947" max="947" width="9.140625" style="4"/>
    <col min="948" max="948" width="7.28515625" style="4" customWidth="1"/>
    <col min="949" max="949" width="6.42578125" style="4" customWidth="1"/>
    <col min="950" max="950" width="5" style="4" customWidth="1"/>
    <col min="951" max="951" width="19.5703125" style="4" customWidth="1"/>
    <col min="952" max="952" width="11.28515625" style="4" customWidth="1"/>
    <col min="953" max="953" width="14.140625" style="4" customWidth="1"/>
    <col min="954" max="954" width="13" style="4" customWidth="1"/>
    <col min="955" max="955" width="9.140625" style="4"/>
    <col min="956" max="956" width="5.42578125" style="4" customWidth="1"/>
    <col min="957" max="957" width="9.140625" style="4"/>
    <col min="958" max="958" width="7.28515625" style="4" customWidth="1"/>
    <col min="959" max="959" width="9.140625" style="4"/>
    <col min="960" max="960" width="2.7109375" style="4" customWidth="1"/>
    <col min="961" max="961" width="20.7109375" style="4" customWidth="1"/>
    <col min="962" max="962" width="9.140625" style="4"/>
    <col min="963" max="963" width="17" style="4" bestFit="1" customWidth="1"/>
    <col min="964" max="1198" width="9.140625" style="4"/>
    <col min="1199" max="1199" width="17.7109375" style="4" customWidth="1"/>
    <col min="1200" max="1200" width="12.42578125" style="4" customWidth="1"/>
    <col min="1201" max="1201" width="8.7109375" style="4" customWidth="1"/>
    <col min="1202" max="1202" width="5.42578125" style="4" customWidth="1"/>
    <col min="1203" max="1203" width="9.140625" style="4"/>
    <col min="1204" max="1204" width="7.28515625" style="4" customWidth="1"/>
    <col min="1205" max="1205" width="6.42578125" style="4" customWidth="1"/>
    <col min="1206" max="1206" width="5" style="4" customWidth="1"/>
    <col min="1207" max="1207" width="19.5703125" style="4" customWidth="1"/>
    <col min="1208" max="1208" width="11.28515625" style="4" customWidth="1"/>
    <col min="1209" max="1209" width="14.140625" style="4" customWidth="1"/>
    <col min="1210" max="1210" width="13" style="4" customWidth="1"/>
    <col min="1211" max="1211" width="9.140625" style="4"/>
    <col min="1212" max="1212" width="5.42578125" style="4" customWidth="1"/>
    <col min="1213" max="1213" width="9.140625" style="4"/>
    <col min="1214" max="1214" width="7.28515625" style="4" customWidth="1"/>
    <col min="1215" max="1215" width="9.140625" style="4"/>
    <col min="1216" max="1216" width="2.7109375" style="4" customWidth="1"/>
    <col min="1217" max="1217" width="20.7109375" style="4" customWidth="1"/>
    <col min="1218" max="1218" width="9.140625" style="4"/>
    <col min="1219" max="1219" width="17" style="4" bestFit="1" customWidth="1"/>
    <col min="1220" max="1454" width="9.140625" style="4"/>
    <col min="1455" max="1455" width="17.7109375" style="4" customWidth="1"/>
    <col min="1456" max="1456" width="12.42578125" style="4" customWidth="1"/>
    <col min="1457" max="1457" width="8.7109375" style="4" customWidth="1"/>
    <col min="1458" max="1458" width="5.42578125" style="4" customWidth="1"/>
    <col min="1459" max="1459" width="9.140625" style="4"/>
    <col min="1460" max="1460" width="7.28515625" style="4" customWidth="1"/>
    <col min="1461" max="1461" width="6.42578125" style="4" customWidth="1"/>
    <col min="1462" max="1462" width="5" style="4" customWidth="1"/>
    <col min="1463" max="1463" width="19.5703125" style="4" customWidth="1"/>
    <col min="1464" max="1464" width="11.28515625" style="4" customWidth="1"/>
    <col min="1465" max="1465" width="14.140625" style="4" customWidth="1"/>
    <col min="1466" max="1466" width="13" style="4" customWidth="1"/>
    <col min="1467" max="1467" width="9.140625" style="4"/>
    <col min="1468" max="1468" width="5.42578125" style="4" customWidth="1"/>
    <col min="1469" max="1469" width="9.140625" style="4"/>
    <col min="1470" max="1470" width="7.28515625" style="4" customWidth="1"/>
    <col min="1471" max="1471" width="9.140625" style="4"/>
    <col min="1472" max="1472" width="2.7109375" style="4" customWidth="1"/>
    <col min="1473" max="1473" width="20.7109375" style="4" customWidth="1"/>
    <col min="1474" max="1474" width="9.140625" style="4"/>
    <col min="1475" max="1475" width="17" style="4" bestFit="1" customWidth="1"/>
    <col min="1476" max="1710" width="9.140625" style="4"/>
    <col min="1711" max="1711" width="17.7109375" style="4" customWidth="1"/>
    <col min="1712" max="1712" width="12.42578125" style="4" customWidth="1"/>
    <col min="1713" max="1713" width="8.7109375" style="4" customWidth="1"/>
    <col min="1714" max="1714" width="5.42578125" style="4" customWidth="1"/>
    <col min="1715" max="1715" width="9.140625" style="4"/>
    <col min="1716" max="1716" width="7.28515625" style="4" customWidth="1"/>
    <col min="1717" max="1717" width="6.42578125" style="4" customWidth="1"/>
    <col min="1718" max="1718" width="5" style="4" customWidth="1"/>
    <col min="1719" max="1719" width="19.5703125" style="4" customWidth="1"/>
    <col min="1720" max="1720" width="11.28515625" style="4" customWidth="1"/>
    <col min="1721" max="1721" width="14.140625" style="4" customWidth="1"/>
    <col min="1722" max="1722" width="13" style="4" customWidth="1"/>
    <col min="1723" max="1723" width="9.140625" style="4"/>
    <col min="1724" max="1724" width="5.42578125" style="4" customWidth="1"/>
    <col min="1725" max="1725" width="9.140625" style="4"/>
    <col min="1726" max="1726" width="7.28515625" style="4" customWidth="1"/>
    <col min="1727" max="1727" width="9.140625" style="4"/>
    <col min="1728" max="1728" width="2.7109375" style="4" customWidth="1"/>
    <col min="1729" max="1729" width="20.7109375" style="4" customWidth="1"/>
    <col min="1730" max="1730" width="9.140625" style="4"/>
    <col min="1731" max="1731" width="17" style="4" bestFit="1" customWidth="1"/>
    <col min="1732" max="1966" width="9.140625" style="4"/>
    <col min="1967" max="1967" width="17.7109375" style="4" customWidth="1"/>
    <col min="1968" max="1968" width="12.42578125" style="4" customWidth="1"/>
    <col min="1969" max="1969" width="8.7109375" style="4" customWidth="1"/>
    <col min="1970" max="1970" width="5.42578125" style="4" customWidth="1"/>
    <col min="1971" max="1971" width="9.140625" style="4"/>
    <col min="1972" max="1972" width="7.28515625" style="4" customWidth="1"/>
    <col min="1973" max="1973" width="6.42578125" style="4" customWidth="1"/>
    <col min="1974" max="1974" width="5" style="4" customWidth="1"/>
    <col min="1975" max="1975" width="19.5703125" style="4" customWidth="1"/>
    <col min="1976" max="1976" width="11.28515625" style="4" customWidth="1"/>
    <col min="1977" max="1977" width="14.140625" style="4" customWidth="1"/>
    <col min="1978" max="1978" width="13" style="4" customWidth="1"/>
    <col min="1979" max="1979" width="9.140625" style="4"/>
    <col min="1980" max="1980" width="5.42578125" style="4" customWidth="1"/>
    <col min="1981" max="1981" width="9.140625" style="4"/>
    <col min="1982" max="1982" width="7.28515625" style="4" customWidth="1"/>
    <col min="1983" max="1983" width="9.140625" style="4"/>
    <col min="1984" max="1984" width="2.7109375" style="4" customWidth="1"/>
    <col min="1985" max="1985" width="20.7109375" style="4" customWidth="1"/>
    <col min="1986" max="1986" width="9.140625" style="4"/>
    <col min="1987" max="1987" width="17" style="4" bestFit="1" customWidth="1"/>
    <col min="1988" max="2222" width="9.140625" style="4"/>
    <col min="2223" max="2223" width="17.7109375" style="4" customWidth="1"/>
    <col min="2224" max="2224" width="12.42578125" style="4" customWidth="1"/>
    <col min="2225" max="2225" width="8.7109375" style="4" customWidth="1"/>
    <col min="2226" max="2226" width="5.42578125" style="4" customWidth="1"/>
    <col min="2227" max="2227" width="9.140625" style="4"/>
    <col min="2228" max="2228" width="7.28515625" style="4" customWidth="1"/>
    <col min="2229" max="2229" width="6.42578125" style="4" customWidth="1"/>
    <col min="2230" max="2230" width="5" style="4" customWidth="1"/>
    <col min="2231" max="2231" width="19.5703125" style="4" customWidth="1"/>
    <col min="2232" max="2232" width="11.28515625" style="4" customWidth="1"/>
    <col min="2233" max="2233" width="14.140625" style="4" customWidth="1"/>
    <col min="2234" max="2234" width="13" style="4" customWidth="1"/>
    <col min="2235" max="2235" width="9.140625" style="4"/>
    <col min="2236" max="2236" width="5.42578125" style="4" customWidth="1"/>
    <col min="2237" max="2237" width="9.140625" style="4"/>
    <col min="2238" max="2238" width="7.28515625" style="4" customWidth="1"/>
    <col min="2239" max="2239" width="9.140625" style="4"/>
    <col min="2240" max="2240" width="2.7109375" style="4" customWidth="1"/>
    <col min="2241" max="2241" width="20.7109375" style="4" customWidth="1"/>
    <col min="2242" max="2242" width="9.140625" style="4"/>
    <col min="2243" max="2243" width="17" style="4" bestFit="1" customWidth="1"/>
    <col min="2244" max="2478" width="9.140625" style="4"/>
    <col min="2479" max="2479" width="17.7109375" style="4" customWidth="1"/>
    <col min="2480" max="2480" width="12.42578125" style="4" customWidth="1"/>
    <col min="2481" max="2481" width="8.7109375" style="4" customWidth="1"/>
    <col min="2482" max="2482" width="5.42578125" style="4" customWidth="1"/>
    <col min="2483" max="2483" width="9.140625" style="4"/>
    <col min="2484" max="2484" width="7.28515625" style="4" customWidth="1"/>
    <col min="2485" max="2485" width="6.42578125" style="4" customWidth="1"/>
    <col min="2486" max="2486" width="5" style="4" customWidth="1"/>
    <col min="2487" max="2487" width="19.5703125" style="4" customWidth="1"/>
    <col min="2488" max="2488" width="11.28515625" style="4" customWidth="1"/>
    <col min="2489" max="2489" width="14.140625" style="4" customWidth="1"/>
    <col min="2490" max="2490" width="13" style="4" customWidth="1"/>
    <col min="2491" max="2491" width="9.140625" style="4"/>
    <col min="2492" max="2492" width="5.42578125" style="4" customWidth="1"/>
    <col min="2493" max="2493" width="9.140625" style="4"/>
    <col min="2494" max="2494" width="7.28515625" style="4" customWidth="1"/>
    <col min="2495" max="2495" width="9.140625" style="4"/>
    <col min="2496" max="2496" width="2.7109375" style="4" customWidth="1"/>
    <col min="2497" max="2497" width="20.7109375" style="4" customWidth="1"/>
    <col min="2498" max="2498" width="9.140625" style="4"/>
    <col min="2499" max="2499" width="17" style="4" bestFit="1" customWidth="1"/>
    <col min="2500" max="2734" width="9.140625" style="4"/>
    <col min="2735" max="2735" width="17.7109375" style="4" customWidth="1"/>
    <col min="2736" max="2736" width="12.42578125" style="4" customWidth="1"/>
    <col min="2737" max="2737" width="8.7109375" style="4" customWidth="1"/>
    <col min="2738" max="2738" width="5.42578125" style="4" customWidth="1"/>
    <col min="2739" max="2739" width="9.140625" style="4"/>
    <col min="2740" max="2740" width="7.28515625" style="4" customWidth="1"/>
    <col min="2741" max="2741" width="6.42578125" style="4" customWidth="1"/>
    <col min="2742" max="2742" width="5" style="4" customWidth="1"/>
    <col min="2743" max="2743" width="19.5703125" style="4" customWidth="1"/>
    <col min="2744" max="2744" width="11.28515625" style="4" customWidth="1"/>
    <col min="2745" max="2745" width="14.140625" style="4" customWidth="1"/>
    <col min="2746" max="2746" width="13" style="4" customWidth="1"/>
    <col min="2747" max="2747" width="9.140625" style="4"/>
    <col min="2748" max="2748" width="5.42578125" style="4" customWidth="1"/>
    <col min="2749" max="2749" width="9.140625" style="4"/>
    <col min="2750" max="2750" width="7.28515625" style="4" customWidth="1"/>
    <col min="2751" max="2751" width="9.140625" style="4"/>
    <col min="2752" max="2752" width="2.7109375" style="4" customWidth="1"/>
    <col min="2753" max="2753" width="20.7109375" style="4" customWidth="1"/>
    <col min="2754" max="2754" width="9.140625" style="4"/>
    <col min="2755" max="2755" width="17" style="4" bestFit="1" customWidth="1"/>
    <col min="2756" max="2990" width="9.140625" style="4"/>
    <col min="2991" max="2991" width="17.7109375" style="4" customWidth="1"/>
    <col min="2992" max="2992" width="12.42578125" style="4" customWidth="1"/>
    <col min="2993" max="2993" width="8.7109375" style="4" customWidth="1"/>
    <col min="2994" max="2994" width="5.42578125" style="4" customWidth="1"/>
    <col min="2995" max="2995" width="9.140625" style="4"/>
    <col min="2996" max="2996" width="7.28515625" style="4" customWidth="1"/>
    <col min="2997" max="2997" width="6.42578125" style="4" customWidth="1"/>
    <col min="2998" max="2998" width="5" style="4" customWidth="1"/>
    <col min="2999" max="2999" width="19.5703125" style="4" customWidth="1"/>
    <col min="3000" max="3000" width="11.28515625" style="4" customWidth="1"/>
    <col min="3001" max="3001" width="14.140625" style="4" customWidth="1"/>
    <col min="3002" max="3002" width="13" style="4" customWidth="1"/>
    <col min="3003" max="3003" width="9.140625" style="4"/>
    <col min="3004" max="3004" width="5.42578125" style="4" customWidth="1"/>
    <col min="3005" max="3005" width="9.140625" style="4"/>
    <col min="3006" max="3006" width="7.28515625" style="4" customWidth="1"/>
    <col min="3007" max="3007" width="9.140625" style="4"/>
    <col min="3008" max="3008" width="2.7109375" style="4" customWidth="1"/>
    <col min="3009" max="3009" width="20.7109375" style="4" customWidth="1"/>
    <col min="3010" max="3010" width="9.140625" style="4"/>
    <col min="3011" max="3011" width="17" style="4" bestFit="1" customWidth="1"/>
    <col min="3012" max="3246" width="9.140625" style="4"/>
    <col min="3247" max="3247" width="17.7109375" style="4" customWidth="1"/>
    <col min="3248" max="3248" width="12.42578125" style="4" customWidth="1"/>
    <col min="3249" max="3249" width="8.7109375" style="4" customWidth="1"/>
    <col min="3250" max="3250" width="5.42578125" style="4" customWidth="1"/>
    <col min="3251" max="3251" width="9.140625" style="4"/>
    <col min="3252" max="3252" width="7.28515625" style="4" customWidth="1"/>
    <col min="3253" max="3253" width="6.42578125" style="4" customWidth="1"/>
    <col min="3254" max="3254" width="5" style="4" customWidth="1"/>
    <col min="3255" max="3255" width="19.5703125" style="4" customWidth="1"/>
    <col min="3256" max="3256" width="11.28515625" style="4" customWidth="1"/>
    <col min="3257" max="3257" width="14.140625" style="4" customWidth="1"/>
    <col min="3258" max="3258" width="13" style="4" customWidth="1"/>
    <col min="3259" max="3259" width="9.140625" style="4"/>
    <col min="3260" max="3260" width="5.42578125" style="4" customWidth="1"/>
    <col min="3261" max="3261" width="9.140625" style="4"/>
    <col min="3262" max="3262" width="7.28515625" style="4" customWidth="1"/>
    <col min="3263" max="3263" width="9.140625" style="4"/>
    <col min="3264" max="3264" width="2.7109375" style="4" customWidth="1"/>
    <col min="3265" max="3265" width="20.7109375" style="4" customWidth="1"/>
    <col min="3266" max="3266" width="9.140625" style="4"/>
    <col min="3267" max="3267" width="17" style="4" bestFit="1" customWidth="1"/>
    <col min="3268" max="3502" width="9.140625" style="4"/>
    <col min="3503" max="3503" width="17.7109375" style="4" customWidth="1"/>
    <col min="3504" max="3504" width="12.42578125" style="4" customWidth="1"/>
    <col min="3505" max="3505" width="8.7109375" style="4" customWidth="1"/>
    <col min="3506" max="3506" width="5.42578125" style="4" customWidth="1"/>
    <col min="3507" max="3507" width="9.140625" style="4"/>
    <col min="3508" max="3508" width="7.28515625" style="4" customWidth="1"/>
    <col min="3509" max="3509" width="6.42578125" style="4" customWidth="1"/>
    <col min="3510" max="3510" width="5" style="4" customWidth="1"/>
    <col min="3511" max="3511" width="19.5703125" style="4" customWidth="1"/>
    <col min="3512" max="3512" width="11.28515625" style="4" customWidth="1"/>
    <col min="3513" max="3513" width="14.140625" style="4" customWidth="1"/>
    <col min="3514" max="3514" width="13" style="4" customWidth="1"/>
    <col min="3515" max="3515" width="9.140625" style="4"/>
    <col min="3516" max="3516" width="5.42578125" style="4" customWidth="1"/>
    <col min="3517" max="3517" width="9.140625" style="4"/>
    <col min="3518" max="3518" width="7.28515625" style="4" customWidth="1"/>
    <col min="3519" max="3519" width="9.140625" style="4"/>
    <col min="3520" max="3520" width="2.7109375" style="4" customWidth="1"/>
    <col min="3521" max="3521" width="20.7109375" style="4" customWidth="1"/>
    <col min="3522" max="3522" width="9.140625" style="4"/>
    <col min="3523" max="3523" width="17" style="4" bestFit="1" customWidth="1"/>
    <col min="3524" max="3758" width="9.140625" style="4"/>
    <col min="3759" max="3759" width="17.7109375" style="4" customWidth="1"/>
    <col min="3760" max="3760" width="12.42578125" style="4" customWidth="1"/>
    <col min="3761" max="3761" width="8.7109375" style="4" customWidth="1"/>
    <col min="3762" max="3762" width="5.42578125" style="4" customWidth="1"/>
    <col min="3763" max="3763" width="9.140625" style="4"/>
    <col min="3764" max="3764" width="7.28515625" style="4" customWidth="1"/>
    <col min="3765" max="3765" width="6.42578125" style="4" customWidth="1"/>
    <col min="3766" max="3766" width="5" style="4" customWidth="1"/>
    <col min="3767" max="3767" width="19.5703125" style="4" customWidth="1"/>
    <col min="3768" max="3768" width="11.28515625" style="4" customWidth="1"/>
    <col min="3769" max="3769" width="14.140625" style="4" customWidth="1"/>
    <col min="3770" max="3770" width="13" style="4" customWidth="1"/>
    <col min="3771" max="3771" width="9.140625" style="4"/>
    <col min="3772" max="3772" width="5.42578125" style="4" customWidth="1"/>
    <col min="3773" max="3773" width="9.140625" style="4"/>
    <col min="3774" max="3774" width="7.28515625" style="4" customWidth="1"/>
    <col min="3775" max="3775" width="9.140625" style="4"/>
    <col min="3776" max="3776" width="2.7109375" style="4" customWidth="1"/>
    <col min="3777" max="3777" width="20.7109375" style="4" customWidth="1"/>
    <col min="3778" max="3778" width="9.140625" style="4"/>
    <col min="3779" max="3779" width="17" style="4" bestFit="1" customWidth="1"/>
    <col min="3780" max="4014" width="9.140625" style="4"/>
    <col min="4015" max="4015" width="17.7109375" style="4" customWidth="1"/>
    <col min="4016" max="4016" width="12.42578125" style="4" customWidth="1"/>
    <col min="4017" max="4017" width="8.7109375" style="4" customWidth="1"/>
    <col min="4018" max="4018" width="5.42578125" style="4" customWidth="1"/>
    <col min="4019" max="4019" width="9.140625" style="4"/>
    <col min="4020" max="4020" width="7.28515625" style="4" customWidth="1"/>
    <col min="4021" max="4021" width="6.42578125" style="4" customWidth="1"/>
    <col min="4022" max="4022" width="5" style="4" customWidth="1"/>
    <col min="4023" max="4023" width="19.5703125" style="4" customWidth="1"/>
    <col min="4024" max="4024" width="11.28515625" style="4" customWidth="1"/>
    <col min="4025" max="4025" width="14.140625" style="4" customWidth="1"/>
    <col min="4026" max="4026" width="13" style="4" customWidth="1"/>
    <col min="4027" max="4027" width="9.140625" style="4"/>
    <col min="4028" max="4028" width="5.42578125" style="4" customWidth="1"/>
    <col min="4029" max="4029" width="9.140625" style="4"/>
    <col min="4030" max="4030" width="7.28515625" style="4" customWidth="1"/>
    <col min="4031" max="4031" width="9.140625" style="4"/>
    <col min="4032" max="4032" width="2.7109375" style="4" customWidth="1"/>
    <col min="4033" max="4033" width="20.7109375" style="4" customWidth="1"/>
    <col min="4034" max="4034" width="9.140625" style="4"/>
    <col min="4035" max="4035" width="17" style="4" bestFit="1" customWidth="1"/>
    <col min="4036" max="4270" width="9.140625" style="4"/>
    <col min="4271" max="4271" width="17.7109375" style="4" customWidth="1"/>
    <col min="4272" max="4272" width="12.42578125" style="4" customWidth="1"/>
    <col min="4273" max="4273" width="8.7109375" style="4" customWidth="1"/>
    <col min="4274" max="4274" width="5.42578125" style="4" customWidth="1"/>
    <col min="4275" max="4275" width="9.140625" style="4"/>
    <col min="4276" max="4276" width="7.28515625" style="4" customWidth="1"/>
    <col min="4277" max="4277" width="6.42578125" style="4" customWidth="1"/>
    <col min="4278" max="4278" width="5" style="4" customWidth="1"/>
    <col min="4279" max="4279" width="19.5703125" style="4" customWidth="1"/>
    <col min="4280" max="4280" width="11.28515625" style="4" customWidth="1"/>
    <col min="4281" max="4281" width="14.140625" style="4" customWidth="1"/>
    <col min="4282" max="4282" width="13" style="4" customWidth="1"/>
    <col min="4283" max="4283" width="9.140625" style="4"/>
    <col min="4284" max="4284" width="5.42578125" style="4" customWidth="1"/>
    <col min="4285" max="4285" width="9.140625" style="4"/>
    <col min="4286" max="4286" width="7.28515625" style="4" customWidth="1"/>
    <col min="4287" max="4287" width="9.140625" style="4"/>
    <col min="4288" max="4288" width="2.7109375" style="4" customWidth="1"/>
    <col min="4289" max="4289" width="20.7109375" style="4" customWidth="1"/>
    <col min="4290" max="4290" width="9.140625" style="4"/>
    <col min="4291" max="4291" width="17" style="4" bestFit="1" customWidth="1"/>
    <col min="4292" max="4526" width="9.140625" style="4"/>
    <col min="4527" max="4527" width="17.7109375" style="4" customWidth="1"/>
    <col min="4528" max="4528" width="12.42578125" style="4" customWidth="1"/>
    <col min="4529" max="4529" width="8.7109375" style="4" customWidth="1"/>
    <col min="4530" max="4530" width="5.42578125" style="4" customWidth="1"/>
    <col min="4531" max="4531" width="9.140625" style="4"/>
    <col min="4532" max="4532" width="7.28515625" style="4" customWidth="1"/>
    <col min="4533" max="4533" width="6.42578125" style="4" customWidth="1"/>
    <col min="4534" max="4534" width="5" style="4" customWidth="1"/>
    <col min="4535" max="4535" width="19.5703125" style="4" customWidth="1"/>
    <col min="4536" max="4536" width="11.28515625" style="4" customWidth="1"/>
    <col min="4537" max="4537" width="14.140625" style="4" customWidth="1"/>
    <col min="4538" max="4538" width="13" style="4" customWidth="1"/>
    <col min="4539" max="4539" width="9.140625" style="4"/>
    <col min="4540" max="4540" width="5.42578125" style="4" customWidth="1"/>
    <col min="4541" max="4541" width="9.140625" style="4"/>
    <col min="4542" max="4542" width="7.28515625" style="4" customWidth="1"/>
    <col min="4543" max="4543" width="9.140625" style="4"/>
    <col min="4544" max="4544" width="2.7109375" style="4" customWidth="1"/>
    <col min="4545" max="4545" width="20.7109375" style="4" customWidth="1"/>
    <col min="4546" max="4546" width="9.140625" style="4"/>
    <col min="4547" max="4547" width="17" style="4" bestFit="1" customWidth="1"/>
    <col min="4548" max="4782" width="9.140625" style="4"/>
    <col min="4783" max="4783" width="17.7109375" style="4" customWidth="1"/>
    <col min="4784" max="4784" width="12.42578125" style="4" customWidth="1"/>
    <col min="4785" max="4785" width="8.7109375" style="4" customWidth="1"/>
    <col min="4786" max="4786" width="5.42578125" style="4" customWidth="1"/>
    <col min="4787" max="4787" width="9.140625" style="4"/>
    <col min="4788" max="4788" width="7.28515625" style="4" customWidth="1"/>
    <col min="4789" max="4789" width="6.42578125" style="4" customWidth="1"/>
    <col min="4790" max="4790" width="5" style="4" customWidth="1"/>
    <col min="4791" max="4791" width="19.5703125" style="4" customWidth="1"/>
    <col min="4792" max="4792" width="11.28515625" style="4" customWidth="1"/>
    <col min="4793" max="4793" width="14.140625" style="4" customWidth="1"/>
    <col min="4794" max="4794" width="13" style="4" customWidth="1"/>
    <col min="4795" max="4795" width="9.140625" style="4"/>
    <col min="4796" max="4796" width="5.42578125" style="4" customWidth="1"/>
    <col min="4797" max="4797" width="9.140625" style="4"/>
    <col min="4798" max="4798" width="7.28515625" style="4" customWidth="1"/>
    <col min="4799" max="4799" width="9.140625" style="4"/>
    <col min="4800" max="4800" width="2.7109375" style="4" customWidth="1"/>
    <col min="4801" max="4801" width="20.7109375" style="4" customWidth="1"/>
    <col min="4802" max="4802" width="9.140625" style="4"/>
    <col min="4803" max="4803" width="17" style="4" bestFit="1" customWidth="1"/>
    <col min="4804" max="5038" width="9.140625" style="4"/>
    <col min="5039" max="5039" width="17.7109375" style="4" customWidth="1"/>
    <col min="5040" max="5040" width="12.42578125" style="4" customWidth="1"/>
    <col min="5041" max="5041" width="8.7109375" style="4" customWidth="1"/>
    <col min="5042" max="5042" width="5.42578125" style="4" customWidth="1"/>
    <col min="5043" max="5043" width="9.140625" style="4"/>
    <col min="5044" max="5044" width="7.28515625" style="4" customWidth="1"/>
    <col min="5045" max="5045" width="6.42578125" style="4" customWidth="1"/>
    <col min="5046" max="5046" width="5" style="4" customWidth="1"/>
    <col min="5047" max="5047" width="19.5703125" style="4" customWidth="1"/>
    <col min="5048" max="5048" width="11.28515625" style="4" customWidth="1"/>
    <col min="5049" max="5049" width="14.140625" style="4" customWidth="1"/>
    <col min="5050" max="5050" width="13" style="4" customWidth="1"/>
    <col min="5051" max="5051" width="9.140625" style="4"/>
    <col min="5052" max="5052" width="5.42578125" style="4" customWidth="1"/>
    <col min="5053" max="5053" width="9.140625" style="4"/>
    <col min="5054" max="5054" width="7.28515625" style="4" customWidth="1"/>
    <col min="5055" max="5055" width="9.140625" style="4"/>
    <col min="5056" max="5056" width="2.7109375" style="4" customWidth="1"/>
    <col min="5057" max="5057" width="20.7109375" style="4" customWidth="1"/>
    <col min="5058" max="5058" width="9.140625" style="4"/>
    <col min="5059" max="5059" width="17" style="4" bestFit="1" customWidth="1"/>
    <col min="5060" max="5294" width="9.140625" style="4"/>
    <col min="5295" max="5295" width="17.7109375" style="4" customWidth="1"/>
    <col min="5296" max="5296" width="12.42578125" style="4" customWidth="1"/>
    <col min="5297" max="5297" width="8.7109375" style="4" customWidth="1"/>
    <col min="5298" max="5298" width="5.42578125" style="4" customWidth="1"/>
    <col min="5299" max="5299" width="9.140625" style="4"/>
    <col min="5300" max="5300" width="7.28515625" style="4" customWidth="1"/>
    <col min="5301" max="5301" width="6.42578125" style="4" customWidth="1"/>
    <col min="5302" max="5302" width="5" style="4" customWidth="1"/>
    <col min="5303" max="5303" width="19.5703125" style="4" customWidth="1"/>
    <col min="5304" max="5304" width="11.28515625" style="4" customWidth="1"/>
    <col min="5305" max="5305" width="14.140625" style="4" customWidth="1"/>
    <col min="5306" max="5306" width="13" style="4" customWidth="1"/>
    <col min="5307" max="5307" width="9.140625" style="4"/>
    <col min="5308" max="5308" width="5.42578125" style="4" customWidth="1"/>
    <col min="5309" max="5309" width="9.140625" style="4"/>
    <col min="5310" max="5310" width="7.28515625" style="4" customWidth="1"/>
    <col min="5311" max="5311" width="9.140625" style="4"/>
    <col min="5312" max="5312" width="2.7109375" style="4" customWidth="1"/>
    <col min="5313" max="5313" width="20.7109375" style="4" customWidth="1"/>
    <col min="5314" max="5314" width="9.140625" style="4"/>
    <col min="5315" max="5315" width="17" style="4" bestFit="1" customWidth="1"/>
    <col min="5316" max="5550" width="9.140625" style="4"/>
    <col min="5551" max="5551" width="17.7109375" style="4" customWidth="1"/>
    <col min="5552" max="5552" width="12.42578125" style="4" customWidth="1"/>
    <col min="5553" max="5553" width="8.7109375" style="4" customWidth="1"/>
    <col min="5554" max="5554" width="5.42578125" style="4" customWidth="1"/>
    <col min="5555" max="5555" width="9.140625" style="4"/>
    <col min="5556" max="5556" width="7.28515625" style="4" customWidth="1"/>
    <col min="5557" max="5557" width="6.42578125" style="4" customWidth="1"/>
    <col min="5558" max="5558" width="5" style="4" customWidth="1"/>
    <col min="5559" max="5559" width="19.5703125" style="4" customWidth="1"/>
    <col min="5560" max="5560" width="11.28515625" style="4" customWidth="1"/>
    <col min="5561" max="5561" width="14.140625" style="4" customWidth="1"/>
    <col min="5562" max="5562" width="13" style="4" customWidth="1"/>
    <col min="5563" max="5563" width="9.140625" style="4"/>
    <col min="5564" max="5564" width="5.42578125" style="4" customWidth="1"/>
    <col min="5565" max="5565" width="9.140625" style="4"/>
    <col min="5566" max="5566" width="7.28515625" style="4" customWidth="1"/>
    <col min="5567" max="5567" width="9.140625" style="4"/>
    <col min="5568" max="5568" width="2.7109375" style="4" customWidth="1"/>
    <col min="5569" max="5569" width="20.7109375" style="4" customWidth="1"/>
    <col min="5570" max="5570" width="9.140625" style="4"/>
    <col min="5571" max="5571" width="17" style="4" bestFit="1" customWidth="1"/>
    <col min="5572" max="5806" width="9.140625" style="4"/>
    <col min="5807" max="5807" width="17.7109375" style="4" customWidth="1"/>
    <col min="5808" max="5808" width="12.42578125" style="4" customWidth="1"/>
    <col min="5809" max="5809" width="8.7109375" style="4" customWidth="1"/>
    <col min="5810" max="5810" width="5.42578125" style="4" customWidth="1"/>
    <col min="5811" max="5811" width="9.140625" style="4"/>
    <col min="5812" max="5812" width="7.28515625" style="4" customWidth="1"/>
    <col min="5813" max="5813" width="6.42578125" style="4" customWidth="1"/>
    <col min="5814" max="5814" width="5" style="4" customWidth="1"/>
    <col min="5815" max="5815" width="19.5703125" style="4" customWidth="1"/>
    <col min="5816" max="5816" width="11.28515625" style="4" customWidth="1"/>
    <col min="5817" max="5817" width="14.140625" style="4" customWidth="1"/>
    <col min="5818" max="5818" width="13" style="4" customWidth="1"/>
    <col min="5819" max="5819" width="9.140625" style="4"/>
    <col min="5820" max="5820" width="5.42578125" style="4" customWidth="1"/>
    <col min="5821" max="5821" width="9.140625" style="4"/>
    <col min="5822" max="5822" width="7.28515625" style="4" customWidth="1"/>
    <col min="5823" max="5823" width="9.140625" style="4"/>
    <col min="5824" max="5824" width="2.7109375" style="4" customWidth="1"/>
    <col min="5825" max="5825" width="20.7109375" style="4" customWidth="1"/>
    <col min="5826" max="5826" width="9.140625" style="4"/>
    <col min="5827" max="5827" width="17" style="4" bestFit="1" customWidth="1"/>
    <col min="5828" max="6062" width="9.140625" style="4"/>
    <col min="6063" max="6063" width="17.7109375" style="4" customWidth="1"/>
    <col min="6064" max="6064" width="12.42578125" style="4" customWidth="1"/>
    <col min="6065" max="6065" width="8.7109375" style="4" customWidth="1"/>
    <col min="6066" max="6066" width="5.42578125" style="4" customWidth="1"/>
    <col min="6067" max="6067" width="9.140625" style="4"/>
    <col min="6068" max="6068" width="7.28515625" style="4" customWidth="1"/>
    <col min="6069" max="6069" width="6.42578125" style="4" customWidth="1"/>
    <col min="6070" max="6070" width="5" style="4" customWidth="1"/>
    <col min="6071" max="6071" width="19.5703125" style="4" customWidth="1"/>
    <col min="6072" max="6072" width="11.28515625" style="4" customWidth="1"/>
    <col min="6073" max="6073" width="14.140625" style="4" customWidth="1"/>
    <col min="6074" max="6074" width="13" style="4" customWidth="1"/>
    <col min="6075" max="6075" width="9.140625" style="4"/>
    <col min="6076" max="6076" width="5.42578125" style="4" customWidth="1"/>
    <col min="6077" max="6077" width="9.140625" style="4"/>
    <col min="6078" max="6078" width="7.28515625" style="4" customWidth="1"/>
    <col min="6079" max="6079" width="9.140625" style="4"/>
    <col min="6080" max="6080" width="2.7109375" style="4" customWidth="1"/>
    <col min="6081" max="6081" width="20.7109375" style="4" customWidth="1"/>
    <col min="6082" max="6082" width="9.140625" style="4"/>
    <col min="6083" max="6083" width="17" style="4" bestFit="1" customWidth="1"/>
    <col min="6084" max="6318" width="9.140625" style="4"/>
    <col min="6319" max="6319" width="17.7109375" style="4" customWidth="1"/>
    <col min="6320" max="6320" width="12.42578125" style="4" customWidth="1"/>
    <col min="6321" max="6321" width="8.7109375" style="4" customWidth="1"/>
    <col min="6322" max="6322" width="5.42578125" style="4" customWidth="1"/>
    <col min="6323" max="6323" width="9.140625" style="4"/>
    <col min="6324" max="6324" width="7.28515625" style="4" customWidth="1"/>
    <col min="6325" max="6325" width="6.42578125" style="4" customWidth="1"/>
    <col min="6326" max="6326" width="5" style="4" customWidth="1"/>
    <col min="6327" max="6327" width="19.5703125" style="4" customWidth="1"/>
    <col min="6328" max="6328" width="11.28515625" style="4" customWidth="1"/>
    <col min="6329" max="6329" width="14.140625" style="4" customWidth="1"/>
    <col min="6330" max="6330" width="13" style="4" customWidth="1"/>
    <col min="6331" max="6331" width="9.140625" style="4"/>
    <col min="6332" max="6332" width="5.42578125" style="4" customWidth="1"/>
    <col min="6333" max="6333" width="9.140625" style="4"/>
    <col min="6334" max="6334" width="7.28515625" style="4" customWidth="1"/>
    <col min="6335" max="6335" width="9.140625" style="4"/>
    <col min="6336" max="6336" width="2.7109375" style="4" customWidth="1"/>
    <col min="6337" max="6337" width="20.7109375" style="4" customWidth="1"/>
    <col min="6338" max="6338" width="9.140625" style="4"/>
    <col min="6339" max="6339" width="17" style="4" bestFit="1" customWidth="1"/>
    <col min="6340" max="6574" width="9.140625" style="4"/>
    <col min="6575" max="6575" width="17.7109375" style="4" customWidth="1"/>
    <col min="6576" max="6576" width="12.42578125" style="4" customWidth="1"/>
    <col min="6577" max="6577" width="8.7109375" style="4" customWidth="1"/>
    <col min="6578" max="6578" width="5.42578125" style="4" customWidth="1"/>
    <col min="6579" max="6579" width="9.140625" style="4"/>
    <col min="6580" max="6580" width="7.28515625" style="4" customWidth="1"/>
    <col min="6581" max="6581" width="6.42578125" style="4" customWidth="1"/>
    <col min="6582" max="6582" width="5" style="4" customWidth="1"/>
    <col min="6583" max="6583" width="19.5703125" style="4" customWidth="1"/>
    <col min="6584" max="6584" width="11.28515625" style="4" customWidth="1"/>
    <col min="6585" max="6585" width="14.140625" style="4" customWidth="1"/>
    <col min="6586" max="6586" width="13" style="4" customWidth="1"/>
    <col min="6587" max="6587" width="9.140625" style="4"/>
    <col min="6588" max="6588" width="5.42578125" style="4" customWidth="1"/>
    <col min="6589" max="6589" width="9.140625" style="4"/>
    <col min="6590" max="6590" width="7.28515625" style="4" customWidth="1"/>
    <col min="6591" max="6591" width="9.140625" style="4"/>
    <col min="6592" max="6592" width="2.7109375" style="4" customWidth="1"/>
    <col min="6593" max="6593" width="20.7109375" style="4" customWidth="1"/>
    <col min="6594" max="6594" width="9.140625" style="4"/>
    <col min="6595" max="6595" width="17" style="4" bestFit="1" customWidth="1"/>
    <col min="6596" max="6830" width="9.140625" style="4"/>
    <col min="6831" max="6831" width="17.7109375" style="4" customWidth="1"/>
    <col min="6832" max="6832" width="12.42578125" style="4" customWidth="1"/>
    <col min="6833" max="6833" width="8.7109375" style="4" customWidth="1"/>
    <col min="6834" max="6834" width="5.42578125" style="4" customWidth="1"/>
    <col min="6835" max="6835" width="9.140625" style="4"/>
    <col min="6836" max="6836" width="7.28515625" style="4" customWidth="1"/>
    <col min="6837" max="6837" width="6.42578125" style="4" customWidth="1"/>
    <col min="6838" max="6838" width="5" style="4" customWidth="1"/>
    <col min="6839" max="6839" width="19.5703125" style="4" customWidth="1"/>
    <col min="6840" max="6840" width="11.28515625" style="4" customWidth="1"/>
    <col min="6841" max="6841" width="14.140625" style="4" customWidth="1"/>
    <col min="6842" max="6842" width="13" style="4" customWidth="1"/>
    <col min="6843" max="6843" width="9.140625" style="4"/>
    <col min="6844" max="6844" width="5.42578125" style="4" customWidth="1"/>
    <col min="6845" max="6845" width="9.140625" style="4"/>
    <col min="6846" max="6846" width="7.28515625" style="4" customWidth="1"/>
    <col min="6847" max="6847" width="9.140625" style="4"/>
    <col min="6848" max="6848" width="2.7109375" style="4" customWidth="1"/>
    <col min="6849" max="6849" width="20.7109375" style="4" customWidth="1"/>
    <col min="6850" max="6850" width="9.140625" style="4"/>
    <col min="6851" max="6851" width="17" style="4" bestFit="1" customWidth="1"/>
    <col min="6852" max="7086" width="9.140625" style="4"/>
    <col min="7087" max="7087" width="17.7109375" style="4" customWidth="1"/>
    <col min="7088" max="7088" width="12.42578125" style="4" customWidth="1"/>
    <col min="7089" max="7089" width="8.7109375" style="4" customWidth="1"/>
    <col min="7090" max="7090" width="5.42578125" style="4" customWidth="1"/>
    <col min="7091" max="7091" width="9.140625" style="4"/>
    <col min="7092" max="7092" width="7.28515625" style="4" customWidth="1"/>
    <col min="7093" max="7093" width="6.42578125" style="4" customWidth="1"/>
    <col min="7094" max="7094" width="5" style="4" customWidth="1"/>
    <col min="7095" max="7095" width="19.5703125" style="4" customWidth="1"/>
    <col min="7096" max="7096" width="11.28515625" style="4" customWidth="1"/>
    <col min="7097" max="7097" width="14.140625" style="4" customWidth="1"/>
    <col min="7098" max="7098" width="13" style="4" customWidth="1"/>
    <col min="7099" max="7099" width="9.140625" style="4"/>
    <col min="7100" max="7100" width="5.42578125" style="4" customWidth="1"/>
    <col min="7101" max="7101" width="9.140625" style="4"/>
    <col min="7102" max="7102" width="7.28515625" style="4" customWidth="1"/>
    <col min="7103" max="7103" width="9.140625" style="4"/>
    <col min="7104" max="7104" width="2.7109375" style="4" customWidth="1"/>
    <col min="7105" max="7105" width="20.7109375" style="4" customWidth="1"/>
    <col min="7106" max="7106" width="9.140625" style="4"/>
    <col min="7107" max="7107" width="17" style="4" bestFit="1" customWidth="1"/>
    <col min="7108" max="7342" width="9.140625" style="4"/>
    <col min="7343" max="7343" width="17.7109375" style="4" customWidth="1"/>
    <col min="7344" max="7344" width="12.42578125" style="4" customWidth="1"/>
    <col min="7345" max="7345" width="8.7109375" style="4" customWidth="1"/>
    <col min="7346" max="7346" width="5.42578125" style="4" customWidth="1"/>
    <col min="7347" max="7347" width="9.140625" style="4"/>
    <col min="7348" max="7348" width="7.28515625" style="4" customWidth="1"/>
    <col min="7349" max="7349" width="6.42578125" style="4" customWidth="1"/>
    <col min="7350" max="7350" width="5" style="4" customWidth="1"/>
    <col min="7351" max="7351" width="19.5703125" style="4" customWidth="1"/>
    <col min="7352" max="7352" width="11.28515625" style="4" customWidth="1"/>
    <col min="7353" max="7353" width="14.140625" style="4" customWidth="1"/>
    <col min="7354" max="7354" width="13" style="4" customWidth="1"/>
    <col min="7355" max="7355" width="9.140625" style="4"/>
    <col min="7356" max="7356" width="5.42578125" style="4" customWidth="1"/>
    <col min="7357" max="7357" width="9.140625" style="4"/>
    <col min="7358" max="7358" width="7.28515625" style="4" customWidth="1"/>
    <col min="7359" max="7359" width="9.140625" style="4"/>
    <col min="7360" max="7360" width="2.7109375" style="4" customWidth="1"/>
    <col min="7361" max="7361" width="20.7109375" style="4" customWidth="1"/>
    <col min="7362" max="7362" width="9.140625" style="4"/>
    <col min="7363" max="7363" width="17" style="4" bestFit="1" customWidth="1"/>
    <col min="7364" max="7598" width="9.140625" style="4"/>
    <col min="7599" max="7599" width="17.7109375" style="4" customWidth="1"/>
    <col min="7600" max="7600" width="12.42578125" style="4" customWidth="1"/>
    <col min="7601" max="7601" width="8.7109375" style="4" customWidth="1"/>
    <col min="7602" max="7602" width="5.42578125" style="4" customWidth="1"/>
    <col min="7603" max="7603" width="9.140625" style="4"/>
    <col min="7604" max="7604" width="7.28515625" style="4" customWidth="1"/>
    <col min="7605" max="7605" width="6.42578125" style="4" customWidth="1"/>
    <col min="7606" max="7606" width="5" style="4" customWidth="1"/>
    <col min="7607" max="7607" width="19.5703125" style="4" customWidth="1"/>
    <col min="7608" max="7608" width="11.28515625" style="4" customWidth="1"/>
    <col min="7609" max="7609" width="14.140625" style="4" customWidth="1"/>
    <col min="7610" max="7610" width="13" style="4" customWidth="1"/>
    <col min="7611" max="7611" width="9.140625" style="4"/>
    <col min="7612" max="7612" width="5.42578125" style="4" customWidth="1"/>
    <col min="7613" max="7613" width="9.140625" style="4"/>
    <col min="7614" max="7614" width="7.28515625" style="4" customWidth="1"/>
    <col min="7615" max="7615" width="9.140625" style="4"/>
    <col min="7616" max="7616" width="2.7109375" style="4" customWidth="1"/>
    <col min="7617" max="7617" width="20.7109375" style="4" customWidth="1"/>
    <col min="7618" max="7618" width="9.140625" style="4"/>
    <col min="7619" max="7619" width="17" style="4" bestFit="1" customWidth="1"/>
    <col min="7620" max="7854" width="9.140625" style="4"/>
    <col min="7855" max="7855" width="17.7109375" style="4" customWidth="1"/>
    <col min="7856" max="7856" width="12.42578125" style="4" customWidth="1"/>
    <col min="7857" max="7857" width="8.7109375" style="4" customWidth="1"/>
    <col min="7858" max="7858" width="5.42578125" style="4" customWidth="1"/>
    <col min="7859" max="7859" width="9.140625" style="4"/>
    <col min="7860" max="7860" width="7.28515625" style="4" customWidth="1"/>
    <col min="7861" max="7861" width="6.42578125" style="4" customWidth="1"/>
    <col min="7862" max="7862" width="5" style="4" customWidth="1"/>
    <col min="7863" max="7863" width="19.5703125" style="4" customWidth="1"/>
    <col min="7864" max="7864" width="11.28515625" style="4" customWidth="1"/>
    <col min="7865" max="7865" width="14.140625" style="4" customWidth="1"/>
    <col min="7866" max="7866" width="13" style="4" customWidth="1"/>
    <col min="7867" max="7867" width="9.140625" style="4"/>
    <col min="7868" max="7868" width="5.42578125" style="4" customWidth="1"/>
    <col min="7869" max="7869" width="9.140625" style="4"/>
    <col min="7870" max="7870" width="7.28515625" style="4" customWidth="1"/>
    <col min="7871" max="7871" width="9.140625" style="4"/>
    <col min="7872" max="7872" width="2.7109375" style="4" customWidth="1"/>
    <col min="7873" max="7873" width="20.7109375" style="4" customWidth="1"/>
    <col min="7874" max="7874" width="9.140625" style="4"/>
    <col min="7875" max="7875" width="17" style="4" bestFit="1" customWidth="1"/>
    <col min="7876" max="8110" width="9.140625" style="4"/>
    <col min="8111" max="8111" width="17.7109375" style="4" customWidth="1"/>
    <col min="8112" max="8112" width="12.42578125" style="4" customWidth="1"/>
    <col min="8113" max="8113" width="8.7109375" style="4" customWidth="1"/>
    <col min="8114" max="8114" width="5.42578125" style="4" customWidth="1"/>
    <col min="8115" max="8115" width="9.140625" style="4"/>
    <col min="8116" max="8116" width="7.28515625" style="4" customWidth="1"/>
    <col min="8117" max="8117" width="6.42578125" style="4" customWidth="1"/>
    <col min="8118" max="8118" width="5" style="4" customWidth="1"/>
    <col min="8119" max="8119" width="19.5703125" style="4" customWidth="1"/>
    <col min="8120" max="8120" width="11.28515625" style="4" customWidth="1"/>
    <col min="8121" max="8121" width="14.140625" style="4" customWidth="1"/>
    <col min="8122" max="8122" width="13" style="4" customWidth="1"/>
    <col min="8123" max="8123" width="9.140625" style="4"/>
    <col min="8124" max="8124" width="5.42578125" style="4" customWidth="1"/>
    <col min="8125" max="8125" width="9.140625" style="4"/>
    <col min="8126" max="8126" width="7.28515625" style="4" customWidth="1"/>
    <col min="8127" max="8127" width="9.140625" style="4"/>
    <col min="8128" max="8128" width="2.7109375" style="4" customWidth="1"/>
    <col min="8129" max="8129" width="20.7109375" style="4" customWidth="1"/>
    <col min="8130" max="8130" width="9.140625" style="4"/>
    <col min="8131" max="8131" width="17" style="4" bestFit="1" customWidth="1"/>
    <col min="8132" max="8366" width="9.140625" style="4"/>
    <col min="8367" max="8367" width="17.7109375" style="4" customWidth="1"/>
    <col min="8368" max="8368" width="12.42578125" style="4" customWidth="1"/>
    <col min="8369" max="8369" width="8.7109375" style="4" customWidth="1"/>
    <col min="8370" max="8370" width="5.42578125" style="4" customWidth="1"/>
    <col min="8371" max="8371" width="9.140625" style="4"/>
    <col min="8372" max="8372" width="7.28515625" style="4" customWidth="1"/>
    <col min="8373" max="8373" width="6.42578125" style="4" customWidth="1"/>
    <col min="8374" max="8374" width="5" style="4" customWidth="1"/>
    <col min="8375" max="8375" width="19.5703125" style="4" customWidth="1"/>
    <col min="8376" max="8376" width="11.28515625" style="4" customWidth="1"/>
    <col min="8377" max="8377" width="14.140625" style="4" customWidth="1"/>
    <col min="8378" max="8378" width="13" style="4" customWidth="1"/>
    <col min="8379" max="8379" width="9.140625" style="4"/>
    <col min="8380" max="8380" width="5.42578125" style="4" customWidth="1"/>
    <col min="8381" max="8381" width="9.140625" style="4"/>
    <col min="8382" max="8382" width="7.28515625" style="4" customWidth="1"/>
    <col min="8383" max="8383" width="9.140625" style="4"/>
    <col min="8384" max="8384" width="2.7109375" style="4" customWidth="1"/>
    <col min="8385" max="8385" width="20.7109375" style="4" customWidth="1"/>
    <col min="8386" max="8386" width="9.140625" style="4"/>
    <col min="8387" max="8387" width="17" style="4" bestFit="1" customWidth="1"/>
    <col min="8388" max="8622" width="9.140625" style="4"/>
    <col min="8623" max="8623" width="17.7109375" style="4" customWidth="1"/>
    <col min="8624" max="8624" width="12.42578125" style="4" customWidth="1"/>
    <col min="8625" max="8625" width="8.7109375" style="4" customWidth="1"/>
    <col min="8626" max="8626" width="5.42578125" style="4" customWidth="1"/>
    <col min="8627" max="8627" width="9.140625" style="4"/>
    <col min="8628" max="8628" width="7.28515625" style="4" customWidth="1"/>
    <col min="8629" max="8629" width="6.42578125" style="4" customWidth="1"/>
    <col min="8630" max="8630" width="5" style="4" customWidth="1"/>
    <col min="8631" max="8631" width="19.5703125" style="4" customWidth="1"/>
    <col min="8632" max="8632" width="11.28515625" style="4" customWidth="1"/>
    <col min="8633" max="8633" width="14.140625" style="4" customWidth="1"/>
    <col min="8634" max="8634" width="13" style="4" customWidth="1"/>
    <col min="8635" max="8635" width="9.140625" style="4"/>
    <col min="8636" max="8636" width="5.42578125" style="4" customWidth="1"/>
    <col min="8637" max="8637" width="9.140625" style="4"/>
    <col min="8638" max="8638" width="7.28515625" style="4" customWidth="1"/>
    <col min="8639" max="8639" width="9.140625" style="4"/>
    <col min="8640" max="8640" width="2.7109375" style="4" customWidth="1"/>
    <col min="8641" max="8641" width="20.7109375" style="4" customWidth="1"/>
    <col min="8642" max="8642" width="9.140625" style="4"/>
    <col min="8643" max="8643" width="17" style="4" bestFit="1" customWidth="1"/>
    <col min="8644" max="8878" width="9.140625" style="4"/>
    <col min="8879" max="8879" width="17.7109375" style="4" customWidth="1"/>
    <col min="8880" max="8880" width="12.42578125" style="4" customWidth="1"/>
    <col min="8881" max="8881" width="8.7109375" style="4" customWidth="1"/>
    <col min="8882" max="8882" width="5.42578125" style="4" customWidth="1"/>
    <col min="8883" max="8883" width="9.140625" style="4"/>
    <col min="8884" max="8884" width="7.28515625" style="4" customWidth="1"/>
    <col min="8885" max="8885" width="6.42578125" style="4" customWidth="1"/>
    <col min="8886" max="8886" width="5" style="4" customWidth="1"/>
    <col min="8887" max="8887" width="19.5703125" style="4" customWidth="1"/>
    <col min="8888" max="8888" width="11.28515625" style="4" customWidth="1"/>
    <col min="8889" max="8889" width="14.140625" style="4" customWidth="1"/>
    <col min="8890" max="8890" width="13" style="4" customWidth="1"/>
    <col min="8891" max="8891" width="9.140625" style="4"/>
    <col min="8892" max="8892" width="5.42578125" style="4" customWidth="1"/>
    <col min="8893" max="8893" width="9.140625" style="4"/>
    <col min="8894" max="8894" width="7.28515625" style="4" customWidth="1"/>
    <col min="8895" max="8895" width="9.140625" style="4"/>
    <col min="8896" max="8896" width="2.7109375" style="4" customWidth="1"/>
    <col min="8897" max="8897" width="20.7109375" style="4" customWidth="1"/>
    <col min="8898" max="8898" width="9.140625" style="4"/>
    <col min="8899" max="8899" width="17" style="4" bestFit="1" customWidth="1"/>
    <col min="8900" max="9134" width="9.140625" style="4"/>
    <col min="9135" max="9135" width="17.7109375" style="4" customWidth="1"/>
    <col min="9136" max="9136" width="12.42578125" style="4" customWidth="1"/>
    <col min="9137" max="9137" width="8.7109375" style="4" customWidth="1"/>
    <col min="9138" max="9138" width="5.42578125" style="4" customWidth="1"/>
    <col min="9139" max="9139" width="9.140625" style="4"/>
    <col min="9140" max="9140" width="7.28515625" style="4" customWidth="1"/>
    <col min="9141" max="9141" width="6.42578125" style="4" customWidth="1"/>
    <col min="9142" max="9142" width="5" style="4" customWidth="1"/>
    <col min="9143" max="9143" width="19.5703125" style="4" customWidth="1"/>
    <col min="9144" max="9144" width="11.28515625" style="4" customWidth="1"/>
    <col min="9145" max="9145" width="14.140625" style="4" customWidth="1"/>
    <col min="9146" max="9146" width="13" style="4" customWidth="1"/>
    <col min="9147" max="9147" width="9.140625" style="4"/>
    <col min="9148" max="9148" width="5.42578125" style="4" customWidth="1"/>
    <col min="9149" max="9149" width="9.140625" style="4"/>
    <col min="9150" max="9150" width="7.28515625" style="4" customWidth="1"/>
    <col min="9151" max="9151" width="9.140625" style="4"/>
    <col min="9152" max="9152" width="2.7109375" style="4" customWidth="1"/>
    <col min="9153" max="9153" width="20.7109375" style="4" customWidth="1"/>
    <col min="9154" max="9154" width="9.140625" style="4"/>
    <col min="9155" max="9155" width="17" style="4" bestFit="1" customWidth="1"/>
    <col min="9156" max="9390" width="9.140625" style="4"/>
    <col min="9391" max="9391" width="17.7109375" style="4" customWidth="1"/>
    <col min="9392" max="9392" width="12.42578125" style="4" customWidth="1"/>
    <col min="9393" max="9393" width="8.7109375" style="4" customWidth="1"/>
    <col min="9394" max="9394" width="5.42578125" style="4" customWidth="1"/>
    <col min="9395" max="9395" width="9.140625" style="4"/>
    <col min="9396" max="9396" width="7.28515625" style="4" customWidth="1"/>
    <col min="9397" max="9397" width="6.42578125" style="4" customWidth="1"/>
    <col min="9398" max="9398" width="5" style="4" customWidth="1"/>
    <col min="9399" max="9399" width="19.5703125" style="4" customWidth="1"/>
    <col min="9400" max="9400" width="11.28515625" style="4" customWidth="1"/>
    <col min="9401" max="9401" width="14.140625" style="4" customWidth="1"/>
    <col min="9402" max="9402" width="13" style="4" customWidth="1"/>
    <col min="9403" max="9403" width="9.140625" style="4"/>
    <col min="9404" max="9404" width="5.42578125" style="4" customWidth="1"/>
    <col min="9405" max="9405" width="9.140625" style="4"/>
    <col min="9406" max="9406" width="7.28515625" style="4" customWidth="1"/>
    <col min="9407" max="9407" width="9.140625" style="4"/>
    <col min="9408" max="9408" width="2.7109375" style="4" customWidth="1"/>
    <col min="9409" max="9409" width="20.7109375" style="4" customWidth="1"/>
    <col min="9410" max="9410" width="9.140625" style="4"/>
    <col min="9411" max="9411" width="17" style="4" bestFit="1" customWidth="1"/>
    <col min="9412" max="9646" width="9.140625" style="4"/>
    <col min="9647" max="9647" width="17.7109375" style="4" customWidth="1"/>
    <col min="9648" max="9648" width="12.42578125" style="4" customWidth="1"/>
    <col min="9649" max="9649" width="8.7109375" style="4" customWidth="1"/>
    <col min="9650" max="9650" width="5.42578125" style="4" customWidth="1"/>
    <col min="9651" max="9651" width="9.140625" style="4"/>
    <col min="9652" max="9652" width="7.28515625" style="4" customWidth="1"/>
    <col min="9653" max="9653" width="6.42578125" style="4" customWidth="1"/>
    <col min="9654" max="9654" width="5" style="4" customWidth="1"/>
    <col min="9655" max="9655" width="19.5703125" style="4" customWidth="1"/>
    <col min="9656" max="9656" width="11.28515625" style="4" customWidth="1"/>
    <col min="9657" max="9657" width="14.140625" style="4" customWidth="1"/>
    <col min="9658" max="9658" width="13" style="4" customWidth="1"/>
    <col min="9659" max="9659" width="9.140625" style="4"/>
    <col min="9660" max="9660" width="5.42578125" style="4" customWidth="1"/>
    <col min="9661" max="9661" width="9.140625" style="4"/>
    <col min="9662" max="9662" width="7.28515625" style="4" customWidth="1"/>
    <col min="9663" max="9663" width="9.140625" style="4"/>
    <col min="9664" max="9664" width="2.7109375" style="4" customWidth="1"/>
    <col min="9665" max="9665" width="20.7109375" style="4" customWidth="1"/>
    <col min="9666" max="9666" width="9.140625" style="4"/>
    <col min="9667" max="9667" width="17" style="4" bestFit="1" customWidth="1"/>
    <col min="9668" max="9902" width="9.140625" style="4"/>
    <col min="9903" max="9903" width="17.7109375" style="4" customWidth="1"/>
    <col min="9904" max="9904" width="12.42578125" style="4" customWidth="1"/>
    <col min="9905" max="9905" width="8.7109375" style="4" customWidth="1"/>
    <col min="9906" max="9906" width="5.42578125" style="4" customWidth="1"/>
    <col min="9907" max="9907" width="9.140625" style="4"/>
    <col min="9908" max="9908" width="7.28515625" style="4" customWidth="1"/>
    <col min="9909" max="9909" width="6.42578125" style="4" customWidth="1"/>
    <col min="9910" max="9910" width="5" style="4" customWidth="1"/>
    <col min="9911" max="9911" width="19.5703125" style="4" customWidth="1"/>
    <col min="9912" max="9912" width="11.28515625" style="4" customWidth="1"/>
    <col min="9913" max="9913" width="14.140625" style="4" customWidth="1"/>
    <col min="9914" max="9914" width="13" style="4" customWidth="1"/>
    <col min="9915" max="9915" width="9.140625" style="4"/>
    <col min="9916" max="9916" width="5.42578125" style="4" customWidth="1"/>
    <col min="9917" max="9917" width="9.140625" style="4"/>
    <col min="9918" max="9918" width="7.28515625" style="4" customWidth="1"/>
    <col min="9919" max="9919" width="9.140625" style="4"/>
    <col min="9920" max="9920" width="2.7109375" style="4" customWidth="1"/>
    <col min="9921" max="9921" width="20.7109375" style="4" customWidth="1"/>
    <col min="9922" max="9922" width="9.140625" style="4"/>
    <col min="9923" max="9923" width="17" style="4" bestFit="1" customWidth="1"/>
    <col min="9924" max="10158" width="9.140625" style="4"/>
    <col min="10159" max="10159" width="17.7109375" style="4" customWidth="1"/>
    <col min="10160" max="10160" width="12.42578125" style="4" customWidth="1"/>
    <col min="10161" max="10161" width="8.7109375" style="4" customWidth="1"/>
    <col min="10162" max="10162" width="5.42578125" style="4" customWidth="1"/>
    <col min="10163" max="10163" width="9.140625" style="4"/>
    <col min="10164" max="10164" width="7.28515625" style="4" customWidth="1"/>
    <col min="10165" max="10165" width="6.42578125" style="4" customWidth="1"/>
    <col min="10166" max="10166" width="5" style="4" customWidth="1"/>
    <col min="10167" max="10167" width="19.5703125" style="4" customWidth="1"/>
    <col min="10168" max="10168" width="11.28515625" style="4" customWidth="1"/>
    <col min="10169" max="10169" width="14.140625" style="4" customWidth="1"/>
    <col min="10170" max="10170" width="13" style="4" customWidth="1"/>
    <col min="10171" max="10171" width="9.140625" style="4"/>
    <col min="10172" max="10172" width="5.42578125" style="4" customWidth="1"/>
    <col min="10173" max="10173" width="9.140625" style="4"/>
    <col min="10174" max="10174" width="7.28515625" style="4" customWidth="1"/>
    <col min="10175" max="10175" width="9.140625" style="4"/>
    <col min="10176" max="10176" width="2.7109375" style="4" customWidth="1"/>
    <col min="10177" max="10177" width="20.7109375" style="4" customWidth="1"/>
    <col min="10178" max="10178" width="9.140625" style="4"/>
    <col min="10179" max="10179" width="17" style="4" bestFit="1" customWidth="1"/>
    <col min="10180" max="10414" width="9.140625" style="4"/>
    <col min="10415" max="10415" width="17.7109375" style="4" customWidth="1"/>
    <col min="10416" max="10416" width="12.42578125" style="4" customWidth="1"/>
    <col min="10417" max="10417" width="8.7109375" style="4" customWidth="1"/>
    <col min="10418" max="10418" width="5.42578125" style="4" customWidth="1"/>
    <col min="10419" max="10419" width="9.140625" style="4"/>
    <col min="10420" max="10420" width="7.28515625" style="4" customWidth="1"/>
    <col min="10421" max="10421" width="6.42578125" style="4" customWidth="1"/>
    <col min="10422" max="10422" width="5" style="4" customWidth="1"/>
    <col min="10423" max="10423" width="19.5703125" style="4" customWidth="1"/>
    <col min="10424" max="10424" width="11.28515625" style="4" customWidth="1"/>
    <col min="10425" max="10425" width="14.140625" style="4" customWidth="1"/>
    <col min="10426" max="10426" width="13" style="4" customWidth="1"/>
    <col min="10427" max="10427" width="9.140625" style="4"/>
    <col min="10428" max="10428" width="5.42578125" style="4" customWidth="1"/>
    <col min="10429" max="10429" width="9.140625" style="4"/>
    <col min="10430" max="10430" width="7.28515625" style="4" customWidth="1"/>
    <col min="10431" max="10431" width="9.140625" style="4"/>
    <col min="10432" max="10432" width="2.7109375" style="4" customWidth="1"/>
    <col min="10433" max="10433" width="20.7109375" style="4" customWidth="1"/>
    <col min="10434" max="10434" width="9.140625" style="4"/>
    <col min="10435" max="10435" width="17" style="4" bestFit="1" customWidth="1"/>
    <col min="10436" max="10670" width="9.140625" style="4"/>
    <col min="10671" max="10671" width="17.7109375" style="4" customWidth="1"/>
    <col min="10672" max="10672" width="12.42578125" style="4" customWidth="1"/>
    <col min="10673" max="10673" width="8.7109375" style="4" customWidth="1"/>
    <col min="10674" max="10674" width="5.42578125" style="4" customWidth="1"/>
    <col min="10675" max="10675" width="9.140625" style="4"/>
    <col min="10676" max="10676" width="7.28515625" style="4" customWidth="1"/>
    <col min="10677" max="10677" width="6.42578125" style="4" customWidth="1"/>
    <col min="10678" max="10678" width="5" style="4" customWidth="1"/>
    <col min="10679" max="10679" width="19.5703125" style="4" customWidth="1"/>
    <col min="10680" max="10680" width="11.28515625" style="4" customWidth="1"/>
    <col min="10681" max="10681" width="14.140625" style="4" customWidth="1"/>
    <col min="10682" max="10682" width="13" style="4" customWidth="1"/>
    <col min="10683" max="10683" width="9.140625" style="4"/>
    <col min="10684" max="10684" width="5.42578125" style="4" customWidth="1"/>
    <col min="10685" max="10685" width="9.140625" style="4"/>
    <col min="10686" max="10686" width="7.28515625" style="4" customWidth="1"/>
    <col min="10687" max="10687" width="9.140625" style="4"/>
    <col min="10688" max="10688" width="2.7109375" style="4" customWidth="1"/>
    <col min="10689" max="10689" width="20.7109375" style="4" customWidth="1"/>
    <col min="10690" max="10690" width="9.140625" style="4"/>
    <col min="10691" max="10691" width="17" style="4" bestFit="1" customWidth="1"/>
    <col min="10692" max="10926" width="9.140625" style="4"/>
    <col min="10927" max="10927" width="17.7109375" style="4" customWidth="1"/>
    <col min="10928" max="10928" width="12.42578125" style="4" customWidth="1"/>
    <col min="10929" max="10929" width="8.7109375" style="4" customWidth="1"/>
    <col min="10930" max="10930" width="5.42578125" style="4" customWidth="1"/>
    <col min="10931" max="10931" width="9.140625" style="4"/>
    <col min="10932" max="10932" width="7.28515625" style="4" customWidth="1"/>
    <col min="10933" max="10933" width="6.42578125" style="4" customWidth="1"/>
    <col min="10934" max="10934" width="5" style="4" customWidth="1"/>
    <col min="10935" max="10935" width="19.5703125" style="4" customWidth="1"/>
    <col min="10936" max="10936" width="11.28515625" style="4" customWidth="1"/>
    <col min="10937" max="10937" width="14.140625" style="4" customWidth="1"/>
    <col min="10938" max="10938" width="13" style="4" customWidth="1"/>
    <col min="10939" max="10939" width="9.140625" style="4"/>
    <col min="10940" max="10940" width="5.42578125" style="4" customWidth="1"/>
    <col min="10941" max="10941" width="9.140625" style="4"/>
    <col min="10942" max="10942" width="7.28515625" style="4" customWidth="1"/>
    <col min="10943" max="10943" width="9.140625" style="4"/>
    <col min="10944" max="10944" width="2.7109375" style="4" customWidth="1"/>
    <col min="10945" max="10945" width="20.7109375" style="4" customWidth="1"/>
    <col min="10946" max="10946" width="9.140625" style="4"/>
    <col min="10947" max="10947" width="17" style="4" bestFit="1" customWidth="1"/>
    <col min="10948" max="11182" width="9.140625" style="4"/>
    <col min="11183" max="11183" width="17.7109375" style="4" customWidth="1"/>
    <col min="11184" max="11184" width="12.42578125" style="4" customWidth="1"/>
    <col min="11185" max="11185" width="8.7109375" style="4" customWidth="1"/>
    <col min="11186" max="11186" width="5.42578125" style="4" customWidth="1"/>
    <col min="11187" max="11187" width="9.140625" style="4"/>
    <col min="11188" max="11188" width="7.28515625" style="4" customWidth="1"/>
    <col min="11189" max="11189" width="6.42578125" style="4" customWidth="1"/>
    <col min="11190" max="11190" width="5" style="4" customWidth="1"/>
    <col min="11191" max="11191" width="19.5703125" style="4" customWidth="1"/>
    <col min="11192" max="11192" width="11.28515625" style="4" customWidth="1"/>
    <col min="11193" max="11193" width="14.140625" style="4" customWidth="1"/>
    <col min="11194" max="11194" width="13" style="4" customWidth="1"/>
    <col min="11195" max="11195" width="9.140625" style="4"/>
    <col min="11196" max="11196" width="5.42578125" style="4" customWidth="1"/>
    <col min="11197" max="11197" width="9.140625" style="4"/>
    <col min="11198" max="11198" width="7.28515625" style="4" customWidth="1"/>
    <col min="11199" max="11199" width="9.140625" style="4"/>
    <col min="11200" max="11200" width="2.7109375" style="4" customWidth="1"/>
    <col min="11201" max="11201" width="20.7109375" style="4" customWidth="1"/>
    <col min="11202" max="11202" width="9.140625" style="4"/>
    <col min="11203" max="11203" width="17" style="4" bestFit="1" customWidth="1"/>
    <col min="11204" max="11438" width="9.140625" style="4"/>
    <col min="11439" max="11439" width="17.7109375" style="4" customWidth="1"/>
    <col min="11440" max="11440" width="12.42578125" style="4" customWidth="1"/>
    <col min="11441" max="11441" width="8.7109375" style="4" customWidth="1"/>
    <col min="11442" max="11442" width="5.42578125" style="4" customWidth="1"/>
    <col min="11443" max="11443" width="9.140625" style="4"/>
    <col min="11444" max="11444" width="7.28515625" style="4" customWidth="1"/>
    <col min="11445" max="11445" width="6.42578125" style="4" customWidth="1"/>
    <col min="11446" max="11446" width="5" style="4" customWidth="1"/>
    <col min="11447" max="11447" width="19.5703125" style="4" customWidth="1"/>
    <col min="11448" max="11448" width="11.28515625" style="4" customWidth="1"/>
    <col min="11449" max="11449" width="14.140625" style="4" customWidth="1"/>
    <col min="11450" max="11450" width="13" style="4" customWidth="1"/>
    <col min="11451" max="11451" width="9.140625" style="4"/>
    <col min="11452" max="11452" width="5.42578125" style="4" customWidth="1"/>
    <col min="11453" max="11453" width="9.140625" style="4"/>
    <col min="11454" max="11454" width="7.28515625" style="4" customWidth="1"/>
    <col min="11455" max="11455" width="9.140625" style="4"/>
    <col min="11456" max="11456" width="2.7109375" style="4" customWidth="1"/>
    <col min="11457" max="11457" width="20.7109375" style="4" customWidth="1"/>
    <col min="11458" max="11458" width="9.140625" style="4"/>
    <col min="11459" max="11459" width="17" style="4" bestFit="1" customWidth="1"/>
    <col min="11460" max="11694" width="9.140625" style="4"/>
    <col min="11695" max="11695" width="17.7109375" style="4" customWidth="1"/>
    <col min="11696" max="11696" width="12.42578125" style="4" customWidth="1"/>
    <col min="11697" max="11697" width="8.7109375" style="4" customWidth="1"/>
    <col min="11698" max="11698" width="5.42578125" style="4" customWidth="1"/>
    <col min="11699" max="11699" width="9.140625" style="4"/>
    <col min="11700" max="11700" width="7.28515625" style="4" customWidth="1"/>
    <col min="11701" max="11701" width="6.42578125" style="4" customWidth="1"/>
    <col min="11702" max="11702" width="5" style="4" customWidth="1"/>
    <col min="11703" max="11703" width="19.5703125" style="4" customWidth="1"/>
    <col min="11704" max="11704" width="11.28515625" style="4" customWidth="1"/>
    <col min="11705" max="11705" width="14.140625" style="4" customWidth="1"/>
    <col min="11706" max="11706" width="13" style="4" customWidth="1"/>
    <col min="11707" max="11707" width="9.140625" style="4"/>
    <col min="11708" max="11708" width="5.42578125" style="4" customWidth="1"/>
    <col min="11709" max="11709" width="9.140625" style="4"/>
    <col min="11710" max="11710" width="7.28515625" style="4" customWidth="1"/>
    <col min="11711" max="11711" width="9.140625" style="4"/>
    <col min="11712" max="11712" width="2.7109375" style="4" customWidth="1"/>
    <col min="11713" max="11713" width="20.7109375" style="4" customWidth="1"/>
    <col min="11714" max="11714" width="9.140625" style="4"/>
    <col min="11715" max="11715" width="17" style="4" bestFit="1" customWidth="1"/>
    <col min="11716" max="11950" width="9.140625" style="4"/>
    <col min="11951" max="11951" width="17.7109375" style="4" customWidth="1"/>
    <col min="11952" max="11952" width="12.42578125" style="4" customWidth="1"/>
    <col min="11953" max="11953" width="8.7109375" style="4" customWidth="1"/>
    <col min="11954" max="11954" width="5.42578125" style="4" customWidth="1"/>
    <col min="11955" max="11955" width="9.140625" style="4"/>
    <col min="11956" max="11956" width="7.28515625" style="4" customWidth="1"/>
    <col min="11957" max="11957" width="6.42578125" style="4" customWidth="1"/>
    <col min="11958" max="11958" width="5" style="4" customWidth="1"/>
    <col min="11959" max="11959" width="19.5703125" style="4" customWidth="1"/>
    <col min="11960" max="11960" width="11.28515625" style="4" customWidth="1"/>
    <col min="11961" max="11961" width="14.140625" style="4" customWidth="1"/>
    <col min="11962" max="11962" width="13" style="4" customWidth="1"/>
    <col min="11963" max="11963" width="9.140625" style="4"/>
    <col min="11964" max="11964" width="5.42578125" style="4" customWidth="1"/>
    <col min="11965" max="11965" width="9.140625" style="4"/>
    <col min="11966" max="11966" width="7.28515625" style="4" customWidth="1"/>
    <col min="11967" max="11967" width="9.140625" style="4"/>
    <col min="11968" max="11968" width="2.7109375" style="4" customWidth="1"/>
    <col min="11969" max="11969" width="20.7109375" style="4" customWidth="1"/>
    <col min="11970" max="11970" width="9.140625" style="4"/>
    <col min="11971" max="11971" width="17" style="4" bestFit="1" customWidth="1"/>
    <col min="11972" max="12206" width="9.140625" style="4"/>
    <col min="12207" max="12207" width="17.7109375" style="4" customWidth="1"/>
    <col min="12208" max="12208" width="12.42578125" style="4" customWidth="1"/>
    <col min="12209" max="12209" width="8.7109375" style="4" customWidth="1"/>
    <col min="12210" max="12210" width="5.42578125" style="4" customWidth="1"/>
    <col min="12211" max="12211" width="9.140625" style="4"/>
    <col min="12212" max="12212" width="7.28515625" style="4" customWidth="1"/>
    <col min="12213" max="12213" width="6.42578125" style="4" customWidth="1"/>
    <col min="12214" max="12214" width="5" style="4" customWidth="1"/>
    <col min="12215" max="12215" width="19.5703125" style="4" customWidth="1"/>
    <col min="12216" max="12216" width="11.28515625" style="4" customWidth="1"/>
    <col min="12217" max="12217" width="14.140625" style="4" customWidth="1"/>
    <col min="12218" max="12218" width="13" style="4" customWidth="1"/>
    <col min="12219" max="12219" width="9.140625" style="4"/>
    <col min="12220" max="12220" width="5.42578125" style="4" customWidth="1"/>
    <col min="12221" max="12221" width="9.140625" style="4"/>
    <col min="12222" max="12222" width="7.28515625" style="4" customWidth="1"/>
    <col min="12223" max="12223" width="9.140625" style="4"/>
    <col min="12224" max="12224" width="2.7109375" style="4" customWidth="1"/>
    <col min="12225" max="12225" width="20.7109375" style="4" customWidth="1"/>
    <col min="12226" max="12226" width="9.140625" style="4"/>
    <col min="12227" max="12227" width="17" style="4" bestFit="1" customWidth="1"/>
    <col min="12228" max="12462" width="9.140625" style="4"/>
    <col min="12463" max="12463" width="17.7109375" style="4" customWidth="1"/>
    <col min="12464" max="12464" width="12.42578125" style="4" customWidth="1"/>
    <col min="12465" max="12465" width="8.7109375" style="4" customWidth="1"/>
    <col min="12466" max="12466" width="5.42578125" style="4" customWidth="1"/>
    <col min="12467" max="12467" width="9.140625" style="4"/>
    <col min="12468" max="12468" width="7.28515625" style="4" customWidth="1"/>
    <col min="12469" max="12469" width="6.42578125" style="4" customWidth="1"/>
    <col min="12470" max="12470" width="5" style="4" customWidth="1"/>
    <col min="12471" max="12471" width="19.5703125" style="4" customWidth="1"/>
    <col min="12472" max="12472" width="11.28515625" style="4" customWidth="1"/>
    <col min="12473" max="12473" width="14.140625" style="4" customWidth="1"/>
    <col min="12474" max="12474" width="13" style="4" customWidth="1"/>
    <col min="12475" max="12475" width="9.140625" style="4"/>
    <col min="12476" max="12476" width="5.42578125" style="4" customWidth="1"/>
    <col min="12477" max="12477" width="9.140625" style="4"/>
    <col min="12478" max="12478" width="7.28515625" style="4" customWidth="1"/>
    <col min="12479" max="12479" width="9.140625" style="4"/>
    <col min="12480" max="12480" width="2.7109375" style="4" customWidth="1"/>
    <col min="12481" max="12481" width="20.7109375" style="4" customWidth="1"/>
    <col min="12482" max="12482" width="9.140625" style="4"/>
    <col min="12483" max="12483" width="17" style="4" bestFit="1" customWidth="1"/>
    <col min="12484" max="12718" width="9.140625" style="4"/>
    <col min="12719" max="12719" width="17.7109375" style="4" customWidth="1"/>
    <col min="12720" max="12720" width="12.42578125" style="4" customWidth="1"/>
    <col min="12721" max="12721" width="8.7109375" style="4" customWidth="1"/>
    <col min="12722" max="12722" width="5.42578125" style="4" customWidth="1"/>
    <col min="12723" max="12723" width="9.140625" style="4"/>
    <col min="12724" max="12724" width="7.28515625" style="4" customWidth="1"/>
    <col min="12725" max="12725" width="6.42578125" style="4" customWidth="1"/>
    <col min="12726" max="12726" width="5" style="4" customWidth="1"/>
    <col min="12727" max="12727" width="19.5703125" style="4" customWidth="1"/>
    <col min="12728" max="12728" width="11.28515625" style="4" customWidth="1"/>
    <col min="12729" max="12729" width="14.140625" style="4" customWidth="1"/>
    <col min="12730" max="12730" width="13" style="4" customWidth="1"/>
    <col min="12731" max="12731" width="9.140625" style="4"/>
    <col min="12732" max="12732" width="5.42578125" style="4" customWidth="1"/>
    <col min="12733" max="12733" width="9.140625" style="4"/>
    <col min="12734" max="12734" width="7.28515625" style="4" customWidth="1"/>
    <col min="12735" max="12735" width="9.140625" style="4"/>
    <col min="12736" max="12736" width="2.7109375" style="4" customWidth="1"/>
    <col min="12737" max="12737" width="20.7109375" style="4" customWidth="1"/>
    <col min="12738" max="12738" width="9.140625" style="4"/>
    <col min="12739" max="12739" width="17" style="4" bestFit="1" customWidth="1"/>
    <col min="12740" max="12974" width="9.140625" style="4"/>
    <col min="12975" max="12975" width="17.7109375" style="4" customWidth="1"/>
    <col min="12976" max="12976" width="12.42578125" style="4" customWidth="1"/>
    <col min="12977" max="12977" width="8.7109375" style="4" customWidth="1"/>
    <col min="12978" max="12978" width="5.42578125" style="4" customWidth="1"/>
    <col min="12979" max="12979" width="9.140625" style="4"/>
    <col min="12980" max="12980" width="7.28515625" style="4" customWidth="1"/>
    <col min="12981" max="12981" width="6.42578125" style="4" customWidth="1"/>
    <col min="12982" max="12982" width="5" style="4" customWidth="1"/>
    <col min="12983" max="12983" width="19.5703125" style="4" customWidth="1"/>
    <col min="12984" max="12984" width="11.28515625" style="4" customWidth="1"/>
    <col min="12985" max="12985" width="14.140625" style="4" customWidth="1"/>
    <col min="12986" max="12986" width="13" style="4" customWidth="1"/>
    <col min="12987" max="12987" width="9.140625" style="4"/>
    <col min="12988" max="12988" width="5.42578125" style="4" customWidth="1"/>
    <col min="12989" max="12989" width="9.140625" style="4"/>
    <col min="12990" max="12990" width="7.28515625" style="4" customWidth="1"/>
    <col min="12991" max="12991" width="9.140625" style="4"/>
    <col min="12992" max="12992" width="2.7109375" style="4" customWidth="1"/>
    <col min="12993" max="12993" width="20.7109375" style="4" customWidth="1"/>
    <col min="12994" max="12994" width="9.140625" style="4"/>
    <col min="12995" max="12995" width="17" style="4" bestFit="1" customWidth="1"/>
    <col min="12996" max="13230" width="9.140625" style="4"/>
    <col min="13231" max="13231" width="17.7109375" style="4" customWidth="1"/>
    <col min="13232" max="13232" width="12.42578125" style="4" customWidth="1"/>
    <col min="13233" max="13233" width="8.7109375" style="4" customWidth="1"/>
    <col min="13234" max="13234" width="5.42578125" style="4" customWidth="1"/>
    <col min="13235" max="13235" width="9.140625" style="4"/>
    <col min="13236" max="13236" width="7.28515625" style="4" customWidth="1"/>
    <col min="13237" max="13237" width="6.42578125" style="4" customWidth="1"/>
    <col min="13238" max="13238" width="5" style="4" customWidth="1"/>
    <col min="13239" max="13239" width="19.5703125" style="4" customWidth="1"/>
    <col min="13240" max="13240" width="11.28515625" style="4" customWidth="1"/>
    <col min="13241" max="13241" width="14.140625" style="4" customWidth="1"/>
    <col min="13242" max="13242" width="13" style="4" customWidth="1"/>
    <col min="13243" max="13243" width="9.140625" style="4"/>
    <col min="13244" max="13244" width="5.42578125" style="4" customWidth="1"/>
    <col min="13245" max="13245" width="9.140625" style="4"/>
    <col min="13246" max="13246" width="7.28515625" style="4" customWidth="1"/>
    <col min="13247" max="13247" width="9.140625" style="4"/>
    <col min="13248" max="13248" width="2.7109375" style="4" customWidth="1"/>
    <col min="13249" max="13249" width="20.7109375" style="4" customWidth="1"/>
    <col min="13250" max="13250" width="9.140625" style="4"/>
    <col min="13251" max="13251" width="17" style="4" bestFit="1" customWidth="1"/>
    <col min="13252" max="13486" width="9.140625" style="4"/>
    <col min="13487" max="13487" width="17.7109375" style="4" customWidth="1"/>
    <col min="13488" max="13488" width="12.42578125" style="4" customWidth="1"/>
    <col min="13489" max="13489" width="8.7109375" style="4" customWidth="1"/>
    <col min="13490" max="13490" width="5.42578125" style="4" customWidth="1"/>
    <col min="13491" max="13491" width="9.140625" style="4"/>
    <col min="13492" max="13492" width="7.28515625" style="4" customWidth="1"/>
    <col min="13493" max="13493" width="6.42578125" style="4" customWidth="1"/>
    <col min="13494" max="13494" width="5" style="4" customWidth="1"/>
    <col min="13495" max="13495" width="19.5703125" style="4" customWidth="1"/>
    <col min="13496" max="13496" width="11.28515625" style="4" customWidth="1"/>
    <col min="13497" max="13497" width="14.140625" style="4" customWidth="1"/>
    <col min="13498" max="13498" width="13" style="4" customWidth="1"/>
    <col min="13499" max="13499" width="9.140625" style="4"/>
    <col min="13500" max="13500" width="5.42578125" style="4" customWidth="1"/>
    <col min="13501" max="13501" width="9.140625" style="4"/>
    <col min="13502" max="13502" width="7.28515625" style="4" customWidth="1"/>
    <col min="13503" max="13503" width="9.140625" style="4"/>
    <col min="13504" max="13504" width="2.7109375" style="4" customWidth="1"/>
    <col min="13505" max="13505" width="20.7109375" style="4" customWidth="1"/>
    <col min="13506" max="13506" width="9.140625" style="4"/>
    <col min="13507" max="13507" width="17" style="4" bestFit="1" customWidth="1"/>
    <col min="13508" max="13742" width="9.140625" style="4"/>
    <col min="13743" max="13743" width="17.7109375" style="4" customWidth="1"/>
    <col min="13744" max="13744" width="12.42578125" style="4" customWidth="1"/>
    <col min="13745" max="13745" width="8.7109375" style="4" customWidth="1"/>
    <col min="13746" max="13746" width="5.42578125" style="4" customWidth="1"/>
    <col min="13747" max="13747" width="9.140625" style="4"/>
    <col min="13748" max="13748" width="7.28515625" style="4" customWidth="1"/>
    <col min="13749" max="13749" width="6.42578125" style="4" customWidth="1"/>
    <col min="13750" max="13750" width="5" style="4" customWidth="1"/>
    <col min="13751" max="13751" width="19.5703125" style="4" customWidth="1"/>
    <col min="13752" max="13752" width="11.28515625" style="4" customWidth="1"/>
    <col min="13753" max="13753" width="14.140625" style="4" customWidth="1"/>
    <col min="13754" max="13754" width="13" style="4" customWidth="1"/>
    <col min="13755" max="13755" width="9.140625" style="4"/>
    <col min="13756" max="13756" width="5.42578125" style="4" customWidth="1"/>
    <col min="13757" max="13757" width="9.140625" style="4"/>
    <col min="13758" max="13758" width="7.28515625" style="4" customWidth="1"/>
    <col min="13759" max="13759" width="9.140625" style="4"/>
    <col min="13760" max="13760" width="2.7109375" style="4" customWidth="1"/>
    <col min="13761" max="13761" width="20.7109375" style="4" customWidth="1"/>
    <col min="13762" max="13762" width="9.140625" style="4"/>
    <col min="13763" max="13763" width="17" style="4" bestFit="1" customWidth="1"/>
    <col min="13764" max="13998" width="9.140625" style="4"/>
    <col min="13999" max="13999" width="17.7109375" style="4" customWidth="1"/>
    <col min="14000" max="14000" width="12.42578125" style="4" customWidth="1"/>
    <col min="14001" max="14001" width="8.7109375" style="4" customWidth="1"/>
    <col min="14002" max="14002" width="5.42578125" style="4" customWidth="1"/>
    <col min="14003" max="14003" width="9.140625" style="4"/>
    <col min="14004" max="14004" width="7.28515625" style="4" customWidth="1"/>
    <col min="14005" max="14005" width="6.42578125" style="4" customWidth="1"/>
    <col min="14006" max="14006" width="5" style="4" customWidth="1"/>
    <col min="14007" max="14007" width="19.5703125" style="4" customWidth="1"/>
    <col min="14008" max="14008" width="11.28515625" style="4" customWidth="1"/>
    <col min="14009" max="14009" width="14.140625" style="4" customWidth="1"/>
    <col min="14010" max="14010" width="13" style="4" customWidth="1"/>
    <col min="14011" max="14011" width="9.140625" style="4"/>
    <col min="14012" max="14012" width="5.42578125" style="4" customWidth="1"/>
    <col min="14013" max="14013" width="9.140625" style="4"/>
    <col min="14014" max="14014" width="7.28515625" style="4" customWidth="1"/>
    <col min="14015" max="14015" width="9.140625" style="4"/>
    <col min="14016" max="14016" width="2.7109375" style="4" customWidth="1"/>
    <col min="14017" max="14017" width="20.7109375" style="4" customWidth="1"/>
    <col min="14018" max="14018" width="9.140625" style="4"/>
    <col min="14019" max="14019" width="17" style="4" bestFit="1" customWidth="1"/>
    <col min="14020" max="14254" width="9.140625" style="4"/>
    <col min="14255" max="14255" width="17.7109375" style="4" customWidth="1"/>
    <col min="14256" max="14256" width="12.42578125" style="4" customWidth="1"/>
    <col min="14257" max="14257" width="8.7109375" style="4" customWidth="1"/>
    <col min="14258" max="14258" width="5.42578125" style="4" customWidth="1"/>
    <col min="14259" max="14259" width="9.140625" style="4"/>
    <col min="14260" max="14260" width="7.28515625" style="4" customWidth="1"/>
    <col min="14261" max="14261" width="6.42578125" style="4" customWidth="1"/>
    <col min="14262" max="14262" width="5" style="4" customWidth="1"/>
    <col min="14263" max="14263" width="19.5703125" style="4" customWidth="1"/>
    <col min="14264" max="14264" width="11.28515625" style="4" customWidth="1"/>
    <col min="14265" max="14265" width="14.140625" style="4" customWidth="1"/>
    <col min="14266" max="14266" width="13" style="4" customWidth="1"/>
    <col min="14267" max="14267" width="9.140625" style="4"/>
    <col min="14268" max="14268" width="5.42578125" style="4" customWidth="1"/>
    <col min="14269" max="14269" width="9.140625" style="4"/>
    <col min="14270" max="14270" width="7.28515625" style="4" customWidth="1"/>
    <col min="14271" max="14271" width="9.140625" style="4"/>
    <col min="14272" max="14272" width="2.7109375" style="4" customWidth="1"/>
    <col min="14273" max="14273" width="20.7109375" style="4" customWidth="1"/>
    <col min="14274" max="14274" width="9.140625" style="4"/>
    <col min="14275" max="14275" width="17" style="4" bestFit="1" customWidth="1"/>
    <col min="14276" max="14510" width="9.140625" style="4"/>
    <col min="14511" max="14511" width="17.7109375" style="4" customWidth="1"/>
    <col min="14512" max="14512" width="12.42578125" style="4" customWidth="1"/>
    <col min="14513" max="14513" width="8.7109375" style="4" customWidth="1"/>
    <col min="14514" max="14514" width="5.42578125" style="4" customWidth="1"/>
    <col min="14515" max="14515" width="9.140625" style="4"/>
    <col min="14516" max="14516" width="7.28515625" style="4" customWidth="1"/>
    <col min="14517" max="14517" width="6.42578125" style="4" customWidth="1"/>
    <col min="14518" max="14518" width="5" style="4" customWidth="1"/>
    <col min="14519" max="14519" width="19.5703125" style="4" customWidth="1"/>
    <col min="14520" max="14520" width="11.28515625" style="4" customWidth="1"/>
    <col min="14521" max="14521" width="14.140625" style="4" customWidth="1"/>
    <col min="14522" max="14522" width="13" style="4" customWidth="1"/>
    <col min="14523" max="14523" width="9.140625" style="4"/>
    <col min="14524" max="14524" width="5.42578125" style="4" customWidth="1"/>
    <col min="14525" max="14525" width="9.140625" style="4"/>
    <col min="14526" max="14526" width="7.28515625" style="4" customWidth="1"/>
    <col min="14527" max="14527" width="9.140625" style="4"/>
    <col min="14528" max="14528" width="2.7109375" style="4" customWidth="1"/>
    <col min="14529" max="14529" width="20.7109375" style="4" customWidth="1"/>
    <col min="14530" max="14530" width="9.140625" style="4"/>
    <col min="14531" max="14531" width="17" style="4" bestFit="1" customWidth="1"/>
    <col min="14532" max="14766" width="9.140625" style="4"/>
    <col min="14767" max="14767" width="17.7109375" style="4" customWidth="1"/>
    <col min="14768" max="14768" width="12.42578125" style="4" customWidth="1"/>
    <col min="14769" max="14769" width="8.7109375" style="4" customWidth="1"/>
    <col min="14770" max="14770" width="5.42578125" style="4" customWidth="1"/>
    <col min="14771" max="14771" width="9.140625" style="4"/>
    <col min="14772" max="14772" width="7.28515625" style="4" customWidth="1"/>
    <col min="14773" max="14773" width="6.42578125" style="4" customWidth="1"/>
    <col min="14774" max="14774" width="5" style="4" customWidth="1"/>
    <col min="14775" max="14775" width="19.5703125" style="4" customWidth="1"/>
    <col min="14776" max="14776" width="11.28515625" style="4" customWidth="1"/>
    <col min="14777" max="14777" width="14.140625" style="4" customWidth="1"/>
    <col min="14778" max="14778" width="13" style="4" customWidth="1"/>
    <col min="14779" max="14779" width="9.140625" style="4"/>
    <col min="14780" max="14780" width="5.42578125" style="4" customWidth="1"/>
    <col min="14781" max="14781" width="9.140625" style="4"/>
    <col min="14782" max="14782" width="7.28515625" style="4" customWidth="1"/>
    <col min="14783" max="14783" width="9.140625" style="4"/>
    <col min="14784" max="14784" width="2.7109375" style="4" customWidth="1"/>
    <col min="14785" max="14785" width="20.7109375" style="4" customWidth="1"/>
    <col min="14786" max="14786" width="9.140625" style="4"/>
    <col min="14787" max="14787" width="17" style="4" bestFit="1" customWidth="1"/>
    <col min="14788" max="15022" width="9.140625" style="4"/>
    <col min="15023" max="15023" width="17.7109375" style="4" customWidth="1"/>
    <col min="15024" max="15024" width="12.42578125" style="4" customWidth="1"/>
    <col min="15025" max="15025" width="8.7109375" style="4" customWidth="1"/>
    <col min="15026" max="15026" width="5.42578125" style="4" customWidth="1"/>
    <col min="15027" max="15027" width="9.140625" style="4"/>
    <col min="15028" max="15028" width="7.28515625" style="4" customWidth="1"/>
    <col min="15029" max="15029" width="6.42578125" style="4" customWidth="1"/>
    <col min="15030" max="15030" width="5" style="4" customWidth="1"/>
    <col min="15031" max="15031" width="19.5703125" style="4" customWidth="1"/>
    <col min="15032" max="15032" width="11.28515625" style="4" customWidth="1"/>
    <col min="15033" max="15033" width="14.140625" style="4" customWidth="1"/>
    <col min="15034" max="15034" width="13" style="4" customWidth="1"/>
    <col min="15035" max="15035" width="9.140625" style="4"/>
    <col min="15036" max="15036" width="5.42578125" style="4" customWidth="1"/>
    <col min="15037" max="15037" width="9.140625" style="4"/>
    <col min="15038" max="15038" width="7.28515625" style="4" customWidth="1"/>
    <col min="15039" max="15039" width="9.140625" style="4"/>
    <col min="15040" max="15040" width="2.7109375" style="4" customWidth="1"/>
    <col min="15041" max="15041" width="20.7109375" style="4" customWidth="1"/>
    <col min="15042" max="15042" width="9.140625" style="4"/>
    <col min="15043" max="15043" width="17" style="4" bestFit="1" customWidth="1"/>
    <col min="15044" max="15278" width="9.140625" style="4"/>
    <col min="15279" max="15279" width="17.7109375" style="4" customWidth="1"/>
    <col min="15280" max="15280" width="12.42578125" style="4" customWidth="1"/>
    <col min="15281" max="15281" width="8.7109375" style="4" customWidth="1"/>
    <col min="15282" max="15282" width="5.42578125" style="4" customWidth="1"/>
    <col min="15283" max="15283" width="9.140625" style="4"/>
    <col min="15284" max="15284" width="7.28515625" style="4" customWidth="1"/>
    <col min="15285" max="15285" width="6.42578125" style="4" customWidth="1"/>
    <col min="15286" max="15286" width="5" style="4" customWidth="1"/>
    <col min="15287" max="15287" width="19.5703125" style="4" customWidth="1"/>
    <col min="15288" max="15288" width="11.28515625" style="4" customWidth="1"/>
    <col min="15289" max="15289" width="14.140625" style="4" customWidth="1"/>
    <col min="15290" max="15290" width="13" style="4" customWidth="1"/>
    <col min="15291" max="15291" width="9.140625" style="4"/>
    <col min="15292" max="15292" width="5.42578125" style="4" customWidth="1"/>
    <col min="15293" max="15293" width="9.140625" style="4"/>
    <col min="15294" max="15294" width="7.28515625" style="4" customWidth="1"/>
    <col min="15295" max="15295" width="9.140625" style="4"/>
    <col min="15296" max="15296" width="2.7109375" style="4" customWidth="1"/>
    <col min="15297" max="15297" width="20.7109375" style="4" customWidth="1"/>
    <col min="15298" max="15298" width="9.140625" style="4"/>
    <col min="15299" max="15299" width="17" style="4" bestFit="1" customWidth="1"/>
    <col min="15300" max="15534" width="9.140625" style="4"/>
    <col min="15535" max="15535" width="17.7109375" style="4" customWidth="1"/>
    <col min="15536" max="15536" width="12.42578125" style="4" customWidth="1"/>
    <col min="15537" max="15537" width="8.7109375" style="4" customWidth="1"/>
    <col min="15538" max="15538" width="5.42578125" style="4" customWidth="1"/>
    <col min="15539" max="15539" width="9.140625" style="4"/>
    <col min="15540" max="15540" width="7.28515625" style="4" customWidth="1"/>
    <col min="15541" max="15541" width="6.42578125" style="4" customWidth="1"/>
    <col min="15542" max="15542" width="5" style="4" customWidth="1"/>
    <col min="15543" max="15543" width="19.5703125" style="4" customWidth="1"/>
    <col min="15544" max="15544" width="11.28515625" style="4" customWidth="1"/>
    <col min="15545" max="15545" width="14.140625" style="4" customWidth="1"/>
    <col min="15546" max="15546" width="13" style="4" customWidth="1"/>
    <col min="15547" max="15547" width="9.140625" style="4"/>
    <col min="15548" max="15548" width="5.42578125" style="4" customWidth="1"/>
    <col min="15549" max="15549" width="9.140625" style="4"/>
    <col min="15550" max="15550" width="7.28515625" style="4" customWidth="1"/>
    <col min="15551" max="15551" width="9.140625" style="4"/>
    <col min="15552" max="15552" width="2.7109375" style="4" customWidth="1"/>
    <col min="15553" max="15553" width="20.7109375" style="4" customWidth="1"/>
    <col min="15554" max="15554" width="9.140625" style="4"/>
    <col min="15555" max="15555" width="17" style="4" bestFit="1" customWidth="1"/>
    <col min="15556" max="15790" width="9.140625" style="4"/>
    <col min="15791" max="15791" width="17.7109375" style="4" customWidth="1"/>
    <col min="15792" max="15792" width="12.42578125" style="4" customWidth="1"/>
    <col min="15793" max="15793" width="8.7109375" style="4" customWidth="1"/>
    <col min="15794" max="15794" width="5.42578125" style="4" customWidth="1"/>
    <col min="15795" max="15795" width="9.140625" style="4"/>
    <col min="15796" max="15796" width="7.28515625" style="4" customWidth="1"/>
    <col min="15797" max="15797" width="6.42578125" style="4" customWidth="1"/>
    <col min="15798" max="15798" width="5" style="4" customWidth="1"/>
    <col min="15799" max="15799" width="19.5703125" style="4" customWidth="1"/>
    <col min="15800" max="15800" width="11.28515625" style="4" customWidth="1"/>
    <col min="15801" max="15801" width="14.140625" style="4" customWidth="1"/>
    <col min="15802" max="15802" width="13" style="4" customWidth="1"/>
    <col min="15803" max="15803" width="9.140625" style="4"/>
    <col min="15804" max="15804" width="5.42578125" style="4" customWidth="1"/>
    <col min="15805" max="15805" width="9.140625" style="4"/>
    <col min="15806" max="15806" width="7.28515625" style="4" customWidth="1"/>
    <col min="15807" max="15807" width="9.140625" style="4"/>
    <col min="15808" max="15808" width="2.7109375" style="4" customWidth="1"/>
    <col min="15809" max="15809" width="20.7109375" style="4" customWidth="1"/>
    <col min="15810" max="15810" width="9.140625" style="4"/>
    <col min="15811" max="15811" width="17" style="4" bestFit="1" customWidth="1"/>
    <col min="15812" max="16046" width="9.140625" style="4"/>
    <col min="16047" max="16047" width="17.7109375" style="4" customWidth="1"/>
    <col min="16048" max="16048" width="12.42578125" style="4" customWidth="1"/>
    <col min="16049" max="16049" width="8.7109375" style="4" customWidth="1"/>
    <col min="16050" max="16050" width="5.42578125" style="4" customWidth="1"/>
    <col min="16051" max="16051" width="9.140625" style="4"/>
    <col min="16052" max="16052" width="7.28515625" style="4" customWidth="1"/>
    <col min="16053" max="16053" width="6.42578125" style="4" customWidth="1"/>
    <col min="16054" max="16054" width="5" style="4" customWidth="1"/>
    <col min="16055" max="16055" width="19.5703125" style="4" customWidth="1"/>
    <col min="16056" max="16056" width="11.28515625" style="4" customWidth="1"/>
    <col min="16057" max="16057" width="14.140625" style="4" customWidth="1"/>
    <col min="16058" max="16058" width="13" style="4" customWidth="1"/>
    <col min="16059" max="16059" width="9.140625" style="4"/>
    <col min="16060" max="16060" width="5.42578125" style="4" customWidth="1"/>
    <col min="16061" max="16061" width="9.140625" style="4"/>
    <col min="16062" max="16062" width="7.28515625" style="4" customWidth="1"/>
    <col min="16063" max="16063" width="9.140625" style="4"/>
    <col min="16064" max="16064" width="2.7109375" style="4" customWidth="1"/>
    <col min="16065" max="16065" width="20.7109375" style="4" customWidth="1"/>
    <col min="16066" max="16066" width="9.140625" style="4"/>
    <col min="16067" max="16067" width="17" style="4" bestFit="1" customWidth="1"/>
    <col min="16068" max="16384" width="9.140625" style="4"/>
  </cols>
  <sheetData>
    <row r="1" spans="1:7" ht="30.75" customHeight="1" x14ac:dyDescent="0.25">
      <c r="A1" s="49" t="s">
        <v>144</v>
      </c>
      <c r="B1" s="50" t="s">
        <v>28</v>
      </c>
      <c r="C1" s="50" t="s">
        <v>29</v>
      </c>
      <c r="D1" s="50" t="s">
        <v>142</v>
      </c>
      <c r="E1" s="51" t="s">
        <v>0</v>
      </c>
      <c r="F1" s="51" t="s">
        <v>1</v>
      </c>
      <c r="G1" s="51" t="s">
        <v>27</v>
      </c>
    </row>
    <row r="2" spans="1:7" ht="32.25" customHeight="1" x14ac:dyDescent="0.25">
      <c r="A2" s="16">
        <v>1</v>
      </c>
      <c r="B2" s="48" t="s">
        <v>168</v>
      </c>
      <c r="C2" s="11" t="s">
        <v>143</v>
      </c>
      <c r="D2" s="11">
        <v>26</v>
      </c>
      <c r="E2" s="12">
        <f>'AUX. de ESCRITORIO'!D131</f>
        <v>9734.75</v>
      </c>
      <c r="F2" s="15">
        <f t="shared" ref="F2:F7" si="0">E2*D2</f>
        <v>253103.5</v>
      </c>
      <c r="G2" s="15">
        <f t="shared" ref="G2:G7" si="1">F2*12</f>
        <v>3037242</v>
      </c>
    </row>
    <row r="3" spans="1:7" ht="32.25" customHeight="1" x14ac:dyDescent="0.25">
      <c r="A3" s="16">
        <v>3</v>
      </c>
      <c r="B3" s="48" t="s">
        <v>170</v>
      </c>
      <c r="C3" s="11" t="s">
        <v>143</v>
      </c>
      <c r="D3" s="11">
        <v>2</v>
      </c>
      <c r="E3" s="12">
        <f>COPEIRA!D131</f>
        <v>5943.33</v>
      </c>
      <c r="F3" s="15">
        <f t="shared" si="0"/>
        <v>11886.66</v>
      </c>
      <c r="G3" s="15">
        <f t="shared" si="1"/>
        <v>142639.91999999998</v>
      </c>
    </row>
    <row r="4" spans="1:7" ht="32.25" customHeight="1" x14ac:dyDescent="0.25">
      <c r="A4" s="16">
        <v>2</v>
      </c>
      <c r="B4" s="48" t="s">
        <v>169</v>
      </c>
      <c r="C4" s="11" t="s">
        <v>143</v>
      </c>
      <c r="D4" s="11">
        <v>4</v>
      </c>
      <c r="E4" s="12">
        <f>MOTORISTA!D131</f>
        <v>8839.56</v>
      </c>
      <c r="F4" s="15">
        <f t="shared" si="0"/>
        <v>35358.239999999998</v>
      </c>
      <c r="G4" s="15">
        <f t="shared" si="1"/>
        <v>424298.88</v>
      </c>
    </row>
    <row r="5" spans="1:7" ht="32.25" customHeight="1" x14ac:dyDescent="0.25">
      <c r="A5" s="16">
        <v>4</v>
      </c>
      <c r="B5" s="48" t="s">
        <v>171</v>
      </c>
      <c r="C5" s="11" t="s">
        <v>143</v>
      </c>
      <c r="D5" s="11">
        <v>8</v>
      </c>
      <c r="E5" s="12">
        <f>RECEPCIONISTA!D131</f>
        <v>5943.33</v>
      </c>
      <c r="F5" s="15">
        <f t="shared" si="0"/>
        <v>47546.64</v>
      </c>
      <c r="G5" s="15">
        <f t="shared" si="1"/>
        <v>570559.67999999993</v>
      </c>
    </row>
    <row r="6" spans="1:7" ht="32.25" customHeight="1" x14ac:dyDescent="0.25">
      <c r="A6" s="16">
        <v>5</v>
      </c>
      <c r="B6" s="48" t="s">
        <v>172</v>
      </c>
      <c r="C6" s="11" t="s">
        <v>143</v>
      </c>
      <c r="D6" s="11">
        <v>4</v>
      </c>
      <c r="E6" s="12">
        <f>TELEFONISTA!D131</f>
        <v>6272.47</v>
      </c>
      <c r="F6" s="15">
        <f t="shared" si="0"/>
        <v>25089.88</v>
      </c>
      <c r="G6" s="15">
        <f t="shared" si="1"/>
        <v>301078.56</v>
      </c>
    </row>
    <row r="7" spans="1:7" ht="15.75" x14ac:dyDescent="0.25">
      <c r="A7" s="16">
        <v>6</v>
      </c>
      <c r="B7" s="48" t="s">
        <v>174</v>
      </c>
      <c r="C7" s="11"/>
      <c r="D7" s="11">
        <v>240</v>
      </c>
      <c r="E7" s="12">
        <v>400</v>
      </c>
      <c r="F7" s="15"/>
      <c r="G7" s="15">
        <f>SUM(D7*E7)</f>
        <v>96000</v>
      </c>
    </row>
    <row r="8" spans="1:7" ht="15.75" x14ac:dyDescent="0.25">
      <c r="A8" s="6"/>
      <c r="B8" s="6"/>
      <c r="C8" s="6"/>
      <c r="D8" s="7"/>
      <c r="E8" s="8"/>
      <c r="F8" s="8"/>
      <c r="G8" s="8"/>
    </row>
    <row r="9" spans="1:7" ht="16.5" thickBot="1" x14ac:dyDescent="0.3">
      <c r="A9" s="6"/>
      <c r="B9" s="6"/>
      <c r="C9" s="6"/>
      <c r="D9" s="7"/>
      <c r="E9" s="8"/>
      <c r="F9" s="8"/>
      <c r="G9" s="8"/>
    </row>
    <row r="10" spans="1:7" ht="15.75" thickBot="1" x14ac:dyDescent="0.3">
      <c r="A10" s="57" t="s">
        <v>173</v>
      </c>
      <c r="B10" s="57"/>
      <c r="C10" s="57"/>
      <c r="D10" s="57"/>
      <c r="E10" s="57"/>
      <c r="F10" s="58"/>
      <c r="G10" s="46">
        <f>SUM(G2:G6)</f>
        <v>4475819.0399999991</v>
      </c>
    </row>
    <row r="11" spans="1:7" ht="15.75" thickBot="1" x14ac:dyDescent="0.3">
      <c r="A11" s="57" t="s">
        <v>175</v>
      </c>
      <c r="B11" s="57"/>
      <c r="C11" s="57"/>
      <c r="D11" s="57"/>
      <c r="E11" s="57"/>
      <c r="F11" s="58"/>
      <c r="G11" s="46">
        <f>G7</f>
        <v>96000</v>
      </c>
    </row>
    <row r="12" spans="1:7" ht="15.75" thickBot="1" x14ac:dyDescent="0.3">
      <c r="A12" s="57" t="s">
        <v>176</v>
      </c>
      <c r="B12" s="57"/>
      <c r="C12" s="57"/>
      <c r="D12" s="57"/>
      <c r="E12" s="57"/>
      <c r="F12" s="58"/>
      <c r="G12" s="46">
        <f>G10+G11</f>
        <v>4571819.0399999991</v>
      </c>
    </row>
    <row r="13" spans="1:7" x14ac:dyDescent="0.25">
      <c r="D13" s="10"/>
      <c r="E13" s="59"/>
      <c r="F13" s="4"/>
      <c r="G13" s="4"/>
    </row>
    <row r="14" spans="1:7" x14ac:dyDescent="0.25">
      <c r="D14" s="10"/>
      <c r="E14" s="60"/>
      <c r="F14" s="4"/>
      <c r="G14" s="4"/>
    </row>
    <row r="15" spans="1:7" x14ac:dyDescent="0.25">
      <c r="D15" s="1"/>
      <c r="E15" s="1"/>
      <c r="F15" s="4"/>
      <c r="G15" s="4"/>
    </row>
    <row r="16" spans="1:7" x14ac:dyDescent="0.25">
      <c r="D16" s="1"/>
      <c r="E16" s="1"/>
    </row>
    <row r="17" spans="4:7" x14ac:dyDescent="0.25">
      <c r="D17" s="9"/>
      <c r="E17" s="9"/>
    </row>
    <row r="18" spans="4:7" x14ac:dyDescent="0.25">
      <c r="D18" s="1"/>
      <c r="E18" s="1"/>
      <c r="F18" s="4"/>
      <c r="G18" s="4"/>
    </row>
    <row r="19" spans="4:7" x14ac:dyDescent="0.25">
      <c r="E19" s="4"/>
      <c r="F19" s="4"/>
      <c r="G19" s="4"/>
    </row>
  </sheetData>
  <sortState xmlns:xlrd2="http://schemas.microsoft.com/office/spreadsheetml/2017/richdata2" ref="A2:G6">
    <sortCondition ref="B2:B6"/>
  </sortState>
  <mergeCells count="4">
    <mergeCell ref="A10:F10"/>
    <mergeCell ref="A11:F11"/>
    <mergeCell ref="A12:F12"/>
    <mergeCell ref="E13:E14"/>
  </mergeCells>
  <printOptions horizontalCentered="1"/>
  <pageMargins left="7.874015748031496E-2" right="7.874015748031496E-2" top="1.1811023622047245" bottom="1.1811023622047245" header="0.31496062992125984" footer="0.31496062992125984"/>
  <pageSetup paperSize="9" scale="64" orientation="portrait" r:id="rId1"/>
  <headerFooter>
    <oddHeader xml:space="preserve">&amp;L&amp;G
</oddHeader>
    <oddFooter xml:space="preserve">&amp;L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  <pageSetUpPr fitToPage="1"/>
  </sheetPr>
  <dimension ref="A1:V134"/>
  <sheetViews>
    <sheetView view="pageBreakPreview" topLeftCell="A101" zoomScaleNormal="90" zoomScaleSheetLayoutView="100" workbookViewId="0">
      <selection activeCell="D106" sqref="D106"/>
    </sheetView>
  </sheetViews>
  <sheetFormatPr defaultRowHeight="15" x14ac:dyDescent="0.25"/>
  <cols>
    <col min="1" max="1" width="12.28515625" customWidth="1"/>
    <col min="2" max="2" width="54.85546875" customWidth="1"/>
    <col min="3" max="3" width="13.7109375" customWidth="1"/>
    <col min="4" max="4" width="17.7109375" customWidth="1"/>
    <col min="5" max="5" width="13.7109375" customWidth="1"/>
    <col min="6" max="6" width="17.7109375" customWidth="1"/>
    <col min="7" max="7" width="13.7109375" customWidth="1"/>
    <col min="8" max="8" width="17.7109375" customWidth="1"/>
    <col min="9" max="9" width="13.7109375" customWidth="1"/>
    <col min="10" max="10" width="17.7109375" customWidth="1"/>
    <col min="11" max="11" width="13.7109375" customWidth="1"/>
    <col min="12" max="12" width="17.7109375" customWidth="1"/>
    <col min="13" max="13" width="13.7109375" customWidth="1"/>
    <col min="14" max="20" width="17.7109375" customWidth="1"/>
    <col min="21" max="21" width="13.7109375" customWidth="1"/>
    <col min="22" max="22" width="17.7109375" customWidth="1"/>
    <col min="23" max="23" width="13.7109375" customWidth="1"/>
    <col min="24" max="24" width="17.7109375" customWidth="1"/>
    <col min="25" max="25" width="13.7109375" customWidth="1"/>
    <col min="26" max="26" width="17.7109375" customWidth="1"/>
    <col min="27" max="27" width="13.7109375" customWidth="1"/>
    <col min="28" max="28" width="17.7109375" customWidth="1"/>
    <col min="29" max="33" width="8.7109375" customWidth="1"/>
    <col min="35" max="1029" width="8.7109375" customWidth="1"/>
  </cols>
  <sheetData>
    <row r="1" spans="1:4" x14ac:dyDescent="0.25">
      <c r="A1" s="17" t="s">
        <v>30</v>
      </c>
      <c r="B1" s="17"/>
      <c r="C1" s="17"/>
      <c r="D1" s="17"/>
    </row>
    <row r="2" spans="1:4" x14ac:dyDescent="0.25">
      <c r="A2" s="18" t="s">
        <v>4</v>
      </c>
      <c r="B2" s="19" t="s">
        <v>31</v>
      </c>
      <c r="C2" s="71" t="s">
        <v>32</v>
      </c>
      <c r="D2" s="67" t="s">
        <v>33</v>
      </c>
    </row>
    <row r="3" spans="1:4" x14ac:dyDescent="0.25">
      <c r="A3" s="18" t="s">
        <v>8</v>
      </c>
      <c r="B3" s="19" t="s">
        <v>34</v>
      </c>
      <c r="C3" s="72" t="s">
        <v>165</v>
      </c>
      <c r="D3" s="73" t="s">
        <v>35</v>
      </c>
    </row>
    <row r="4" spans="1:4" x14ac:dyDescent="0.25">
      <c r="A4" s="18" t="s">
        <v>9</v>
      </c>
      <c r="B4" s="19" t="s">
        <v>36</v>
      </c>
      <c r="C4" s="71">
        <v>2025</v>
      </c>
      <c r="D4" s="67"/>
    </row>
    <row r="5" spans="1:4" x14ac:dyDescent="0.25">
      <c r="A5" s="18" t="s">
        <v>10</v>
      </c>
      <c r="B5" s="19" t="s">
        <v>37</v>
      </c>
      <c r="C5" s="71">
        <v>12</v>
      </c>
      <c r="D5" s="67"/>
    </row>
    <row r="7" spans="1:4" ht="14.45" customHeight="1" x14ac:dyDescent="0.25">
      <c r="A7" s="17" t="s">
        <v>38</v>
      </c>
      <c r="B7" s="17"/>
      <c r="C7" s="17"/>
      <c r="D7" s="17"/>
    </row>
    <row r="8" spans="1:4" ht="30.75" customHeight="1" x14ac:dyDescent="0.25">
      <c r="A8" s="18">
        <v>1</v>
      </c>
      <c r="B8" s="20" t="s">
        <v>39</v>
      </c>
      <c r="C8" s="74"/>
      <c r="D8" s="75"/>
    </row>
    <row r="9" spans="1:4" x14ac:dyDescent="0.25">
      <c r="A9" s="18" t="s">
        <v>4</v>
      </c>
      <c r="B9" s="19" t="s">
        <v>40</v>
      </c>
      <c r="C9" s="71" t="s">
        <v>41</v>
      </c>
      <c r="D9" s="67"/>
    </row>
    <row r="10" spans="1:4" x14ac:dyDescent="0.25">
      <c r="A10" s="18" t="s">
        <v>8</v>
      </c>
      <c r="B10" s="19" t="s">
        <v>42</v>
      </c>
      <c r="C10" s="71">
        <v>1</v>
      </c>
      <c r="D10" s="67"/>
    </row>
    <row r="11" spans="1:4" x14ac:dyDescent="0.25">
      <c r="A11" s="13"/>
      <c r="C11" s="21"/>
    </row>
    <row r="12" spans="1:4" ht="14.45" customHeight="1" x14ac:dyDescent="0.25">
      <c r="A12" s="17" t="s">
        <v>43</v>
      </c>
      <c r="B12" s="17"/>
      <c r="C12" s="17"/>
      <c r="D12" s="17"/>
    </row>
    <row r="13" spans="1:4" ht="39" customHeight="1" x14ac:dyDescent="0.25">
      <c r="A13" s="18">
        <v>1</v>
      </c>
      <c r="B13" s="19" t="s">
        <v>44</v>
      </c>
      <c r="C13" s="74"/>
      <c r="D13" s="75"/>
    </row>
    <row r="14" spans="1:4" x14ac:dyDescent="0.25">
      <c r="A14" s="18">
        <v>2</v>
      </c>
      <c r="B14" s="19" t="s">
        <v>45</v>
      </c>
      <c r="C14" s="71" t="s">
        <v>153</v>
      </c>
      <c r="D14" s="67"/>
    </row>
    <row r="15" spans="1:4" x14ac:dyDescent="0.25">
      <c r="A15" s="18">
        <v>3</v>
      </c>
      <c r="B15" s="19" t="s">
        <v>46</v>
      </c>
      <c r="C15" s="76"/>
      <c r="D15" s="77"/>
    </row>
    <row r="16" spans="1:4" x14ac:dyDescent="0.25">
      <c r="A16" s="18">
        <v>4</v>
      </c>
      <c r="B16" s="19" t="s">
        <v>47</v>
      </c>
      <c r="C16" s="71" t="s">
        <v>48</v>
      </c>
      <c r="D16" s="67"/>
    </row>
    <row r="17" spans="1:5" x14ac:dyDescent="0.25">
      <c r="A17" s="18">
        <v>5</v>
      </c>
      <c r="B17" s="19" t="s">
        <v>49</v>
      </c>
      <c r="C17" s="66">
        <v>45667</v>
      </c>
      <c r="D17" s="67"/>
    </row>
    <row r="19" spans="1:5" ht="39.950000000000003" customHeight="1" x14ac:dyDescent="0.25">
      <c r="A19" s="68" t="s">
        <v>50</v>
      </c>
      <c r="B19" s="68"/>
      <c r="C19" s="69"/>
      <c r="D19" s="70"/>
    </row>
    <row r="20" spans="1:5" x14ac:dyDescent="0.25">
      <c r="A20" s="18">
        <v>1</v>
      </c>
      <c r="B20" s="18" t="s">
        <v>3</v>
      </c>
      <c r="C20" s="18"/>
      <c r="D20" s="18" t="s">
        <v>25</v>
      </c>
    </row>
    <row r="21" spans="1:5" x14ac:dyDescent="0.25">
      <c r="A21" s="18" t="s">
        <v>4</v>
      </c>
      <c r="B21" s="19" t="s">
        <v>51</v>
      </c>
      <c r="C21" s="22"/>
      <c r="D21" s="45">
        <v>2991.2</v>
      </c>
      <c r="E21" t="s">
        <v>154</v>
      </c>
    </row>
    <row r="22" spans="1:5" x14ac:dyDescent="0.25">
      <c r="A22" s="18" t="s">
        <v>8</v>
      </c>
      <c r="B22" s="19" t="s">
        <v>52</v>
      </c>
      <c r="C22" s="22"/>
      <c r="D22" s="19"/>
      <c r="E22" t="s">
        <v>53</v>
      </c>
    </row>
    <row r="23" spans="1:5" x14ac:dyDescent="0.25">
      <c r="A23" s="18" t="s">
        <v>9</v>
      </c>
      <c r="B23" s="19" t="s">
        <v>54</v>
      </c>
      <c r="C23" s="22">
        <v>0.2</v>
      </c>
      <c r="D23" s="23"/>
      <c r="E23" t="s">
        <v>148</v>
      </c>
    </row>
    <row r="24" spans="1:5" x14ac:dyDescent="0.25">
      <c r="A24" s="18" t="s">
        <v>10</v>
      </c>
      <c r="B24" s="19" t="s">
        <v>55</v>
      </c>
      <c r="C24" s="22">
        <v>0.3</v>
      </c>
      <c r="D24" s="23">
        <f>D21*C24</f>
        <v>897.3599999999999</v>
      </c>
      <c r="E24" t="s">
        <v>56</v>
      </c>
    </row>
    <row r="25" spans="1:5" x14ac:dyDescent="0.25">
      <c r="A25" s="63" t="s">
        <v>57</v>
      </c>
      <c r="B25" s="63"/>
      <c r="C25" s="19"/>
      <c r="D25" s="24">
        <f>SUM(D21:D24)</f>
        <v>3888.5599999999995</v>
      </c>
    </row>
    <row r="27" spans="1:5" ht="15" customHeight="1" x14ac:dyDescent="0.25"/>
    <row r="28" spans="1:5" ht="39.950000000000003" customHeight="1" x14ac:dyDescent="0.25">
      <c r="A28" s="68" t="s">
        <v>58</v>
      </c>
      <c r="B28" s="68"/>
      <c r="C28" s="64">
        <f>$C$19</f>
        <v>0</v>
      </c>
      <c r="D28" s="64"/>
    </row>
    <row r="29" spans="1:5" x14ac:dyDescent="0.25">
      <c r="A29" s="18" t="s">
        <v>59</v>
      </c>
      <c r="B29" s="18" t="s">
        <v>60</v>
      </c>
      <c r="C29" s="18" t="s">
        <v>61</v>
      </c>
      <c r="D29" s="18" t="s">
        <v>25</v>
      </c>
    </row>
    <row r="30" spans="1:5" x14ac:dyDescent="0.25">
      <c r="A30" s="18" t="s">
        <v>4</v>
      </c>
      <c r="B30" s="19" t="s">
        <v>63</v>
      </c>
      <c r="C30" s="25">
        <f>1/12</f>
        <v>8.3333333333333329E-2</v>
      </c>
      <c r="D30" s="23">
        <f>ROUND(C30*D25,2)</f>
        <v>324.05</v>
      </c>
      <c r="E30" t="s">
        <v>62</v>
      </c>
    </row>
    <row r="31" spans="1:5" x14ac:dyDescent="0.25">
      <c r="A31" s="18" t="s">
        <v>8</v>
      </c>
      <c r="B31" s="19" t="s">
        <v>64</v>
      </c>
      <c r="C31" s="25">
        <f>(1/12)+(1/3/12)</f>
        <v>0.1111111111111111</v>
      </c>
      <c r="D31" s="23">
        <f>ROUND(C31*D25,2)</f>
        <v>432.06</v>
      </c>
      <c r="E31" t="s">
        <v>139</v>
      </c>
    </row>
    <row r="32" spans="1:5" x14ac:dyDescent="0.25">
      <c r="A32" s="63" t="s">
        <v>57</v>
      </c>
      <c r="B32" s="63"/>
      <c r="C32" s="26">
        <f>SUM(C30:C31)</f>
        <v>0.19444444444444442</v>
      </c>
      <c r="D32" s="24">
        <f>SUM(D30:D31)</f>
        <v>756.11</v>
      </c>
    </row>
    <row r="34" spans="1:5" ht="15" customHeight="1" x14ac:dyDescent="0.25"/>
    <row r="35" spans="1:5" ht="39.950000000000003" customHeight="1" x14ac:dyDescent="0.25">
      <c r="A35" s="64" t="s">
        <v>65</v>
      </c>
      <c r="B35" s="64"/>
      <c r="C35" s="64">
        <f>$C$19</f>
        <v>0</v>
      </c>
      <c r="D35" s="64"/>
    </row>
    <row r="36" spans="1:5" x14ac:dyDescent="0.25">
      <c r="A36" s="18" t="s">
        <v>66</v>
      </c>
      <c r="B36" s="18" t="s">
        <v>67</v>
      </c>
      <c r="C36" s="18" t="s">
        <v>61</v>
      </c>
      <c r="D36" s="18" t="s">
        <v>25</v>
      </c>
    </row>
    <row r="37" spans="1:5" x14ac:dyDescent="0.25">
      <c r="A37" s="18" t="s">
        <v>4</v>
      </c>
      <c r="B37" s="19" t="s">
        <v>69</v>
      </c>
      <c r="C37" s="27">
        <v>0.2</v>
      </c>
      <c r="D37" s="23">
        <f>C37*($D$32+$D$25)</f>
        <v>928.93399999999986</v>
      </c>
      <c r="E37" t="s">
        <v>68</v>
      </c>
    </row>
    <row r="38" spans="1:5" x14ac:dyDescent="0.25">
      <c r="A38" s="18" t="s">
        <v>8</v>
      </c>
      <c r="B38" s="19" t="s">
        <v>71</v>
      </c>
      <c r="C38" s="27">
        <v>2.5000000000000001E-2</v>
      </c>
      <c r="D38" s="23">
        <f t="shared" ref="D38:D44" si="0">C38*($D$32+$D$25)</f>
        <v>116.11674999999998</v>
      </c>
      <c r="E38" t="s">
        <v>70</v>
      </c>
    </row>
    <row r="39" spans="1:5" s="44" customFormat="1" x14ac:dyDescent="0.25">
      <c r="A39" s="40" t="s">
        <v>9</v>
      </c>
      <c r="B39" s="41" t="s">
        <v>73</v>
      </c>
      <c r="C39" s="42">
        <v>0.03</v>
      </c>
      <c r="D39" s="43">
        <f t="shared" si="0"/>
        <v>139.34009999999998</v>
      </c>
      <c r="E39" s="44" t="s">
        <v>72</v>
      </c>
    </row>
    <row r="40" spans="1:5" x14ac:dyDescent="0.25">
      <c r="A40" s="18" t="s">
        <v>10</v>
      </c>
      <c r="B40" s="19" t="s">
        <v>75</v>
      </c>
      <c r="C40" s="27">
        <v>1.4999999999999999E-2</v>
      </c>
      <c r="D40" s="23">
        <f t="shared" si="0"/>
        <v>69.670049999999989</v>
      </c>
      <c r="E40" t="s">
        <v>74</v>
      </c>
    </row>
    <row r="41" spans="1:5" x14ac:dyDescent="0.25">
      <c r="A41" s="18" t="s">
        <v>11</v>
      </c>
      <c r="B41" s="19" t="s">
        <v>77</v>
      </c>
      <c r="C41" s="27">
        <v>0.01</v>
      </c>
      <c r="D41" s="23">
        <f t="shared" si="0"/>
        <v>46.446699999999993</v>
      </c>
      <c r="E41" t="s">
        <v>76</v>
      </c>
    </row>
    <row r="42" spans="1:5" x14ac:dyDescent="0.25">
      <c r="A42" s="18" t="s">
        <v>12</v>
      </c>
      <c r="B42" s="19" t="s">
        <v>79</v>
      </c>
      <c r="C42" s="27">
        <v>6.0000000000000001E-3</v>
      </c>
      <c r="D42" s="23">
        <f t="shared" si="0"/>
        <v>27.868019999999994</v>
      </c>
      <c r="E42" t="s">
        <v>78</v>
      </c>
    </row>
    <row r="43" spans="1:5" x14ac:dyDescent="0.25">
      <c r="A43" s="18" t="s">
        <v>16</v>
      </c>
      <c r="B43" s="19" t="s">
        <v>81</v>
      </c>
      <c r="C43" s="27">
        <v>2E-3</v>
      </c>
      <c r="D43" s="23">
        <f t="shared" si="0"/>
        <v>9.2893399999999993</v>
      </c>
      <c r="E43" t="s">
        <v>80</v>
      </c>
    </row>
    <row r="44" spans="1:5" x14ac:dyDescent="0.25">
      <c r="A44" s="18" t="s">
        <v>17</v>
      </c>
      <c r="B44" s="19" t="s">
        <v>83</v>
      </c>
      <c r="C44" s="27">
        <v>0.08</v>
      </c>
      <c r="D44" s="23">
        <f t="shared" si="0"/>
        <v>371.57359999999994</v>
      </c>
      <c r="E44" t="s">
        <v>82</v>
      </c>
    </row>
    <row r="45" spans="1:5" x14ac:dyDescent="0.25">
      <c r="A45" s="63" t="s">
        <v>57</v>
      </c>
      <c r="B45" s="63"/>
      <c r="C45" s="27">
        <f>SUM(C37:C44)</f>
        <v>0.36800000000000005</v>
      </c>
      <c r="D45" s="24">
        <f>(ROUND(SUM(D37:D44),2))</f>
        <v>1709.24</v>
      </c>
    </row>
    <row r="47" spans="1:5" ht="15" customHeight="1" x14ac:dyDescent="0.25"/>
    <row r="48" spans="1:5" ht="39.950000000000003" customHeight="1" x14ac:dyDescent="0.25">
      <c r="A48" s="64" t="s">
        <v>84</v>
      </c>
      <c r="B48" s="64"/>
      <c r="C48" s="64">
        <f>$C$19</f>
        <v>0</v>
      </c>
      <c r="D48" s="64"/>
    </row>
    <row r="49" spans="1:8" ht="30" x14ac:dyDescent="0.25">
      <c r="A49" s="18" t="s">
        <v>85</v>
      </c>
      <c r="B49" s="18" t="s">
        <v>5</v>
      </c>
      <c r="C49" s="28" t="s">
        <v>86</v>
      </c>
      <c r="D49" s="18" t="s">
        <v>25</v>
      </c>
      <c r="F49" s="47"/>
    </row>
    <row r="50" spans="1:8" x14ac:dyDescent="0.25">
      <c r="A50" s="18" t="s">
        <v>4</v>
      </c>
      <c r="B50" s="19" t="s">
        <v>87</v>
      </c>
      <c r="C50" s="56">
        <v>4.3</v>
      </c>
      <c r="D50" s="23">
        <f>IF(C50*21*4&gt;D51*-1,(C50*21*4)-D51*-1,0)</f>
        <v>181.73</v>
      </c>
      <c r="E50" s="52" t="s">
        <v>155</v>
      </c>
    </row>
    <row r="51" spans="1:8" x14ac:dyDescent="0.25">
      <c r="A51" s="2" t="s">
        <v>6</v>
      </c>
      <c r="B51" s="3" t="s">
        <v>7</v>
      </c>
      <c r="C51" s="2"/>
      <c r="D51" s="14">
        <f>ROUND((D21*6%*-1),2)</f>
        <v>-179.47</v>
      </c>
      <c r="E51" t="s">
        <v>140</v>
      </c>
    </row>
    <row r="52" spans="1:8" ht="30" x14ac:dyDescent="0.25">
      <c r="A52" s="61" t="s">
        <v>8</v>
      </c>
      <c r="B52" s="65" t="s">
        <v>88</v>
      </c>
      <c r="C52" s="30" t="s">
        <v>89</v>
      </c>
      <c r="D52" s="23"/>
    </row>
    <row r="53" spans="1:8" x14ac:dyDescent="0.25">
      <c r="A53" s="61"/>
      <c r="B53" s="65"/>
      <c r="C53" s="56">
        <v>25</v>
      </c>
      <c r="D53" s="23">
        <f>(C53*21)</f>
        <v>525</v>
      </c>
      <c r="E53" s="52" t="s">
        <v>156</v>
      </c>
    </row>
    <row r="54" spans="1:8" x14ac:dyDescent="0.25">
      <c r="A54" s="18" t="s">
        <v>9</v>
      </c>
      <c r="B54" s="19" t="s">
        <v>162</v>
      </c>
      <c r="C54" s="55">
        <v>0.11</v>
      </c>
      <c r="D54" s="54">
        <f>(D53*C54)*-1</f>
        <v>-57.75</v>
      </c>
      <c r="E54" s="52" t="s">
        <v>163</v>
      </c>
    </row>
    <row r="55" spans="1:8" x14ac:dyDescent="0.25">
      <c r="A55" s="18" t="s">
        <v>145</v>
      </c>
      <c r="B55" s="19" t="s">
        <v>146</v>
      </c>
      <c r="C55" s="27"/>
      <c r="D55" s="23"/>
      <c r="E55" t="s">
        <v>149</v>
      </c>
    </row>
    <row r="56" spans="1:8" x14ac:dyDescent="0.25">
      <c r="A56" s="18"/>
      <c r="B56" s="19"/>
      <c r="C56" s="27"/>
      <c r="D56" s="23"/>
    </row>
    <row r="57" spans="1:8" x14ac:dyDescent="0.25">
      <c r="A57" s="18"/>
      <c r="B57" s="19"/>
      <c r="C57" s="27"/>
      <c r="D57" s="18"/>
    </row>
    <row r="58" spans="1:8" x14ac:dyDescent="0.25">
      <c r="A58" s="63" t="s">
        <v>57</v>
      </c>
      <c r="B58" s="63"/>
      <c r="C58" s="19"/>
      <c r="D58" s="24">
        <f>IF(D50&gt;D51,D53+D50+D51,D53)+D54+D55</f>
        <v>469.51</v>
      </c>
    </row>
    <row r="60" spans="1:8" ht="15" customHeight="1" x14ac:dyDescent="0.25">
      <c r="H60" s="39"/>
    </row>
    <row r="61" spans="1:8" ht="39.950000000000003" customHeight="1" x14ac:dyDescent="0.25">
      <c r="A61" s="64" t="s">
        <v>91</v>
      </c>
      <c r="B61" s="64"/>
      <c r="C61" s="64">
        <f>$C$19</f>
        <v>0</v>
      </c>
      <c r="D61" s="64"/>
    </row>
    <row r="62" spans="1:8" x14ac:dyDescent="0.25">
      <c r="A62" s="18">
        <v>2</v>
      </c>
      <c r="B62" s="18" t="s">
        <v>5</v>
      </c>
      <c r="C62" s="18"/>
      <c r="D62" s="18" t="s">
        <v>25</v>
      </c>
    </row>
    <row r="63" spans="1:8" x14ac:dyDescent="0.25">
      <c r="A63" s="18" t="s">
        <v>59</v>
      </c>
      <c r="B63" s="19" t="s">
        <v>92</v>
      </c>
      <c r="C63" s="31"/>
      <c r="D63" s="23">
        <f>D32</f>
        <v>756.11</v>
      </c>
      <c r="E63" s="39"/>
    </row>
    <row r="64" spans="1:8" x14ac:dyDescent="0.25">
      <c r="A64" s="18" t="s">
        <v>66</v>
      </c>
      <c r="B64" s="19" t="s">
        <v>67</v>
      </c>
      <c r="C64" s="31"/>
      <c r="D64" s="32">
        <f>D45</f>
        <v>1709.24</v>
      </c>
    </row>
    <row r="65" spans="1:5" x14ac:dyDescent="0.25">
      <c r="A65" s="18" t="s">
        <v>85</v>
      </c>
      <c r="B65" s="19" t="s">
        <v>5</v>
      </c>
      <c r="C65" s="31"/>
      <c r="D65" s="32">
        <f>D58</f>
        <v>469.51</v>
      </c>
    </row>
    <row r="66" spans="1:5" x14ac:dyDescent="0.25">
      <c r="A66" s="63" t="s">
        <v>57</v>
      </c>
      <c r="B66" s="63"/>
      <c r="C66" s="19"/>
      <c r="D66" s="24">
        <f>SUM(D63:D65)</f>
        <v>2934.8599999999997</v>
      </c>
    </row>
    <row r="68" spans="1:5" ht="15" customHeight="1" x14ac:dyDescent="0.25"/>
    <row r="69" spans="1:5" ht="39.950000000000003" customHeight="1" x14ac:dyDescent="0.25">
      <c r="A69" s="64" t="s">
        <v>93</v>
      </c>
      <c r="B69" s="64"/>
      <c r="C69" s="64">
        <f>$C$19</f>
        <v>0</v>
      </c>
      <c r="D69" s="64"/>
    </row>
    <row r="70" spans="1:5" x14ac:dyDescent="0.25">
      <c r="A70" s="18">
        <v>3</v>
      </c>
      <c r="B70" s="18" t="s">
        <v>19</v>
      </c>
      <c r="C70" s="18" t="s">
        <v>61</v>
      </c>
      <c r="D70" s="18" t="s">
        <v>25</v>
      </c>
    </row>
    <row r="71" spans="1:5" x14ac:dyDescent="0.25">
      <c r="A71" s="18" t="s">
        <v>4</v>
      </c>
      <c r="B71" s="19" t="s">
        <v>20</v>
      </c>
      <c r="C71" s="25">
        <f>(1/12*5.55%)</f>
        <v>4.6249999999999998E-3</v>
      </c>
      <c r="D71" s="23">
        <f>ROUND(C71*D25,2)</f>
        <v>17.98</v>
      </c>
      <c r="E71" t="s">
        <v>94</v>
      </c>
    </row>
    <row r="72" spans="1:5" x14ac:dyDescent="0.25">
      <c r="A72" s="18" t="s">
        <v>8</v>
      </c>
      <c r="B72" s="19" t="s">
        <v>95</v>
      </c>
      <c r="C72" s="25">
        <v>0.08</v>
      </c>
      <c r="D72" s="23">
        <f>C72*D71</f>
        <v>1.4384000000000001</v>
      </c>
    </row>
    <row r="73" spans="1:5" x14ac:dyDescent="0.25">
      <c r="A73" s="18" t="s">
        <v>9</v>
      </c>
      <c r="B73" s="19" t="s">
        <v>97</v>
      </c>
      <c r="C73" s="25">
        <f>(7/30)/12</f>
        <v>1.9444444444444445E-2</v>
      </c>
      <c r="D73" s="23">
        <f>C73*D25</f>
        <v>75.61088888888888</v>
      </c>
      <c r="E73" t="s">
        <v>96</v>
      </c>
    </row>
    <row r="74" spans="1:5" x14ac:dyDescent="0.25">
      <c r="A74" s="29" t="s">
        <v>10</v>
      </c>
      <c r="B74" s="33" t="s">
        <v>98</v>
      </c>
      <c r="C74" s="25">
        <f>C45</f>
        <v>0.36800000000000005</v>
      </c>
      <c r="D74" s="23">
        <f>C74*D73</f>
        <v>27.824807111111113</v>
      </c>
    </row>
    <row r="75" spans="1:5" x14ac:dyDescent="0.25">
      <c r="A75" s="18" t="s">
        <v>11</v>
      </c>
      <c r="B75" s="19" t="s">
        <v>100</v>
      </c>
      <c r="C75" s="25">
        <v>0.04</v>
      </c>
      <c r="D75" s="23">
        <f>C75*D25</f>
        <v>155.54239999999999</v>
      </c>
      <c r="E75" t="s">
        <v>99</v>
      </c>
    </row>
    <row r="76" spans="1:5" x14ac:dyDescent="0.25">
      <c r="A76" s="63" t="s">
        <v>57</v>
      </c>
      <c r="B76" s="63"/>
      <c r="C76" s="19"/>
      <c r="D76" s="24">
        <f>ROUND(SUM(D71:D75),2)</f>
        <v>278.39999999999998</v>
      </c>
    </row>
    <row r="78" spans="1:5" ht="15" customHeight="1" x14ac:dyDescent="0.25"/>
    <row r="79" spans="1:5" ht="39.950000000000003" customHeight="1" x14ac:dyDescent="0.25">
      <c r="A79" s="64" t="s">
        <v>101</v>
      </c>
      <c r="B79" s="64"/>
      <c r="C79" s="64">
        <f>$C$19</f>
        <v>0</v>
      </c>
      <c r="D79" s="64"/>
    </row>
    <row r="80" spans="1:5" x14ac:dyDescent="0.25">
      <c r="A80" s="18" t="s">
        <v>15</v>
      </c>
      <c r="B80" s="18" t="s">
        <v>102</v>
      </c>
      <c r="C80" s="18" t="s">
        <v>61</v>
      </c>
      <c r="D80" s="18" t="s">
        <v>25</v>
      </c>
    </row>
    <row r="81" spans="1:5" x14ac:dyDescent="0.25">
      <c r="A81" s="18" t="s">
        <v>4</v>
      </c>
      <c r="B81" s="19" t="s">
        <v>104</v>
      </c>
      <c r="C81" s="25">
        <f>12.1%-C31</f>
        <v>9.8888888888888915E-3</v>
      </c>
      <c r="D81" s="23">
        <f t="shared" ref="D81:D86" si="1">C81*($D$25+$D$63+$D$64+$D$76)</f>
        <v>65.586176666666674</v>
      </c>
      <c r="E81" t="s">
        <v>103</v>
      </c>
    </row>
    <row r="82" spans="1:5" x14ac:dyDescent="0.25">
      <c r="A82" s="18" t="s">
        <v>8</v>
      </c>
      <c r="B82" s="19" t="s">
        <v>106</v>
      </c>
      <c r="C82" s="25">
        <f>(5.96/30)/12</f>
        <v>1.6555555555555556E-2</v>
      </c>
      <c r="D82" s="23">
        <f t="shared" si="1"/>
        <v>109.80157666666665</v>
      </c>
      <c r="E82" t="s">
        <v>105</v>
      </c>
    </row>
    <row r="83" spans="1:5" ht="15" customHeight="1" x14ac:dyDescent="0.25">
      <c r="A83" s="18" t="s">
        <v>9</v>
      </c>
      <c r="B83" s="19" t="s">
        <v>108</v>
      </c>
      <c r="C83" s="25">
        <f>((5/30)/12)*0.015</f>
        <v>2.0833333333333332E-4</v>
      </c>
      <c r="D83" s="23">
        <f t="shared" si="1"/>
        <v>1.3817312499999996</v>
      </c>
      <c r="E83" t="s">
        <v>107</v>
      </c>
    </row>
    <row r="84" spans="1:5" ht="15" customHeight="1" x14ac:dyDescent="0.25">
      <c r="A84" s="29" t="s">
        <v>10</v>
      </c>
      <c r="B84" s="33" t="s">
        <v>110</v>
      </c>
      <c r="C84" s="25">
        <f>(15/360)*0.44%</f>
        <v>1.8333333333333334E-4</v>
      </c>
      <c r="D84" s="23">
        <f t="shared" si="1"/>
        <v>1.2159234999999997</v>
      </c>
      <c r="E84" t="s">
        <v>109</v>
      </c>
    </row>
    <row r="85" spans="1:5" x14ac:dyDescent="0.25">
      <c r="A85" s="29" t="s">
        <v>11</v>
      </c>
      <c r="B85" s="33" t="s">
        <v>112</v>
      </c>
      <c r="C85" s="25">
        <f>50%*(4/12)*1.5%*(8.33%+11.11%)</f>
        <v>4.8599999999999989E-4</v>
      </c>
      <c r="D85" s="23">
        <f t="shared" si="1"/>
        <v>3.2233026599999985</v>
      </c>
      <c r="E85" t="s">
        <v>111</v>
      </c>
    </row>
    <row r="86" spans="1:5" x14ac:dyDescent="0.25">
      <c r="A86" s="18" t="s">
        <v>12</v>
      </c>
      <c r="B86" s="19" t="s">
        <v>113</v>
      </c>
      <c r="C86" s="27"/>
      <c r="D86" s="23">
        <f t="shared" si="1"/>
        <v>0</v>
      </c>
    </row>
    <row r="87" spans="1:5" x14ac:dyDescent="0.25">
      <c r="A87" s="63" t="s">
        <v>57</v>
      </c>
      <c r="B87" s="63"/>
      <c r="C87" s="19"/>
      <c r="D87" s="24">
        <f>ROUND(SUM(D81:D86),2)</f>
        <v>181.21</v>
      </c>
    </row>
    <row r="89" spans="1:5" ht="15" customHeight="1" x14ac:dyDescent="0.25"/>
    <row r="90" spans="1:5" ht="39.950000000000003" customHeight="1" x14ac:dyDescent="0.25">
      <c r="A90" s="64" t="s">
        <v>114</v>
      </c>
      <c r="B90" s="64"/>
      <c r="C90" s="64">
        <f>$C$19</f>
        <v>0</v>
      </c>
      <c r="D90" s="64"/>
    </row>
    <row r="91" spans="1:5" x14ac:dyDescent="0.25">
      <c r="A91" s="18" t="s">
        <v>18</v>
      </c>
      <c r="B91" s="18" t="s">
        <v>115</v>
      </c>
      <c r="C91" s="18"/>
      <c r="D91" s="18" t="s">
        <v>25</v>
      </c>
    </row>
    <row r="92" spans="1:5" ht="30" x14ac:dyDescent="0.25">
      <c r="A92" s="18" t="s">
        <v>4</v>
      </c>
      <c r="B92" s="33" t="s">
        <v>116</v>
      </c>
      <c r="C92" s="31"/>
      <c r="D92" s="23">
        <v>0</v>
      </c>
      <c r="E92" t="s">
        <v>152</v>
      </c>
    </row>
    <row r="93" spans="1:5" x14ac:dyDescent="0.25">
      <c r="A93" s="63" t="s">
        <v>57</v>
      </c>
      <c r="B93" s="63"/>
      <c r="C93" s="19"/>
      <c r="D93" s="24">
        <f>SUM(D92:D92)</f>
        <v>0</v>
      </c>
    </row>
    <row r="95" spans="1:5" ht="15" customHeight="1" x14ac:dyDescent="0.25"/>
    <row r="96" spans="1:5" ht="39.950000000000003" customHeight="1" x14ac:dyDescent="0.25">
      <c r="A96" s="64" t="s">
        <v>117</v>
      </c>
      <c r="B96" s="64"/>
      <c r="C96" s="64">
        <f>$C$19</f>
        <v>0</v>
      </c>
      <c r="D96" s="64"/>
    </row>
    <row r="97" spans="1:12" x14ac:dyDescent="0.25">
      <c r="A97" s="18">
        <v>4</v>
      </c>
      <c r="B97" s="18" t="s">
        <v>118</v>
      </c>
      <c r="C97" s="18"/>
      <c r="D97" s="18" t="s">
        <v>25</v>
      </c>
    </row>
    <row r="98" spans="1:12" x14ac:dyDescent="0.25">
      <c r="A98" s="18" t="s">
        <v>15</v>
      </c>
      <c r="B98" s="19" t="s">
        <v>119</v>
      </c>
      <c r="C98" s="31"/>
      <c r="D98" s="32">
        <f>D87</f>
        <v>181.21</v>
      </c>
      <c r="E98" s="39"/>
    </row>
    <row r="99" spans="1:12" x14ac:dyDescent="0.25">
      <c r="A99" s="18" t="s">
        <v>18</v>
      </c>
      <c r="B99" s="19" t="s">
        <v>115</v>
      </c>
      <c r="C99" s="31"/>
      <c r="D99" s="32">
        <f>D93</f>
        <v>0</v>
      </c>
    </row>
    <row r="100" spans="1:12" x14ac:dyDescent="0.25">
      <c r="A100" s="63" t="s">
        <v>57</v>
      </c>
      <c r="B100" s="63"/>
      <c r="C100" s="19"/>
      <c r="D100" s="24">
        <f>ROUND(SUM(D98:D99),2)</f>
        <v>181.21</v>
      </c>
    </row>
    <row r="102" spans="1:12" ht="15" customHeight="1" x14ac:dyDescent="0.25"/>
    <row r="103" spans="1:12" ht="39.950000000000003" customHeight="1" x14ac:dyDescent="0.25">
      <c r="A103" s="64" t="s">
        <v>120</v>
      </c>
      <c r="B103" s="64"/>
      <c r="C103" s="64">
        <f>$C$19</f>
        <v>0</v>
      </c>
      <c r="D103" s="64"/>
    </row>
    <row r="104" spans="1:12" x14ac:dyDescent="0.25">
      <c r="A104" s="18">
        <v>5</v>
      </c>
      <c r="B104" s="18" t="s">
        <v>13</v>
      </c>
      <c r="C104" s="18"/>
      <c r="D104" s="18" t="s">
        <v>25</v>
      </c>
      <c r="I104" t="s">
        <v>157</v>
      </c>
      <c r="J104" t="s">
        <v>158</v>
      </c>
    </row>
    <row r="105" spans="1:12" x14ac:dyDescent="0.25">
      <c r="A105" s="18" t="s">
        <v>4</v>
      </c>
      <c r="B105" s="19" t="s">
        <v>121</v>
      </c>
      <c r="C105" s="31"/>
      <c r="D105" s="32">
        <v>416.27</v>
      </c>
      <c r="E105" s="52" t="s">
        <v>147</v>
      </c>
      <c r="I105">
        <v>516</v>
      </c>
      <c r="J105">
        <f>(522.96+312.71)/2</f>
        <v>417.83500000000004</v>
      </c>
      <c r="K105">
        <v>315</v>
      </c>
      <c r="L105">
        <f>(K105+J105+I105)/3</f>
        <v>416.27833333333336</v>
      </c>
    </row>
    <row r="106" spans="1:12" x14ac:dyDescent="0.25">
      <c r="A106" s="18" t="s">
        <v>8</v>
      </c>
      <c r="B106" s="19" t="s">
        <v>14</v>
      </c>
      <c r="C106" s="27"/>
      <c r="D106" s="34"/>
    </row>
    <row r="107" spans="1:12" x14ac:dyDescent="0.25">
      <c r="A107" s="18" t="s">
        <v>9</v>
      </c>
      <c r="B107" s="19" t="s">
        <v>122</v>
      </c>
      <c r="C107" s="31"/>
      <c r="D107" s="18"/>
    </row>
    <row r="108" spans="1:12" x14ac:dyDescent="0.25">
      <c r="A108" s="29" t="s">
        <v>10</v>
      </c>
      <c r="B108" s="33" t="s">
        <v>90</v>
      </c>
      <c r="C108" s="31"/>
      <c r="D108" s="18"/>
    </row>
    <row r="109" spans="1:12" x14ac:dyDescent="0.25">
      <c r="A109" s="63" t="s">
        <v>57</v>
      </c>
      <c r="B109" s="63"/>
      <c r="C109" s="19"/>
      <c r="D109" s="24">
        <f>ROUND(SUM(D105:D108),2)</f>
        <v>416.27</v>
      </c>
    </row>
    <row r="111" spans="1:12" ht="15" customHeight="1" x14ac:dyDescent="0.25"/>
    <row r="112" spans="1:12" ht="39.950000000000003" customHeight="1" x14ac:dyDescent="0.25">
      <c r="A112" s="64" t="s">
        <v>123</v>
      </c>
      <c r="B112" s="64"/>
      <c r="C112" s="64">
        <f>$C$19</f>
        <v>0</v>
      </c>
      <c r="D112" s="64"/>
    </row>
    <row r="113" spans="1:11" x14ac:dyDescent="0.25">
      <c r="A113" s="18">
        <v>6</v>
      </c>
      <c r="B113" s="18" t="s">
        <v>124</v>
      </c>
      <c r="C113" s="18" t="s">
        <v>61</v>
      </c>
      <c r="D113" s="18" t="s">
        <v>25</v>
      </c>
    </row>
    <row r="114" spans="1:11" x14ac:dyDescent="0.25">
      <c r="A114" s="18" t="s">
        <v>4</v>
      </c>
      <c r="B114" s="19" t="s">
        <v>125</v>
      </c>
      <c r="C114" s="25">
        <v>0.05</v>
      </c>
      <c r="D114" s="32">
        <f>ROUND(D129*C114,2)</f>
        <v>384.97</v>
      </c>
      <c r="E114" t="s">
        <v>126</v>
      </c>
    </row>
    <row r="115" spans="1:11" x14ac:dyDescent="0.25">
      <c r="A115" s="18" t="s">
        <v>8</v>
      </c>
      <c r="B115" s="19" t="s">
        <v>21</v>
      </c>
      <c r="C115" s="25">
        <v>0.1</v>
      </c>
      <c r="D115" s="32">
        <f>ROUND((D129+D114)*C115,2)</f>
        <v>808.43</v>
      </c>
      <c r="E115" t="s">
        <v>141</v>
      </c>
    </row>
    <row r="116" spans="1:11" x14ac:dyDescent="0.25">
      <c r="A116" s="18" t="s">
        <v>9</v>
      </c>
      <c r="B116" s="19" t="s">
        <v>22</v>
      </c>
      <c r="C116" s="25">
        <f>SUM(C117:C119)</f>
        <v>8.6499999999999994E-2</v>
      </c>
      <c r="D116" s="32">
        <f>SUM(D117:D119)</f>
        <v>842.06000000000006</v>
      </c>
      <c r="E116" t="s">
        <v>150</v>
      </c>
    </row>
    <row r="117" spans="1:11" x14ac:dyDescent="0.25">
      <c r="A117" s="29" t="s">
        <v>127</v>
      </c>
      <c r="B117" s="33" t="s">
        <v>24</v>
      </c>
      <c r="C117" s="25">
        <v>6.4999999999999997E-3</v>
      </c>
      <c r="D117" s="32">
        <f>ROUND(C117*D131,2)</f>
        <v>63.28</v>
      </c>
      <c r="E117" t="s">
        <v>151</v>
      </c>
    </row>
    <row r="118" spans="1:11" x14ac:dyDescent="0.25">
      <c r="A118" s="29" t="s">
        <v>128</v>
      </c>
      <c r="B118" s="33" t="s">
        <v>23</v>
      </c>
      <c r="C118" s="25">
        <v>0.03</v>
      </c>
      <c r="D118" s="32">
        <f>ROUND(C118*D131,2)</f>
        <v>292.04000000000002</v>
      </c>
      <c r="E118" t="s">
        <v>129</v>
      </c>
    </row>
    <row r="119" spans="1:11" x14ac:dyDescent="0.25">
      <c r="A119" s="18" t="s">
        <v>130</v>
      </c>
      <c r="B119" s="19" t="s">
        <v>2</v>
      </c>
      <c r="C119" s="25">
        <v>0.05</v>
      </c>
      <c r="D119" s="32">
        <f>ROUND(C119*D131,2)</f>
        <v>486.74</v>
      </c>
    </row>
    <row r="120" spans="1:11" x14ac:dyDescent="0.25">
      <c r="A120" s="63" t="s">
        <v>57</v>
      </c>
      <c r="B120" s="63"/>
      <c r="C120" s="19"/>
      <c r="D120" s="24">
        <f>ROUND(SUM(D114+D115+D116),2)</f>
        <v>2035.46</v>
      </c>
    </row>
    <row r="121" spans="1:11" ht="15" customHeight="1" x14ac:dyDescent="0.25">
      <c r="A121" s="35"/>
      <c r="B121" s="35"/>
      <c r="D121" s="36"/>
    </row>
    <row r="122" spans="1:11" ht="39.950000000000003" customHeight="1" x14ac:dyDescent="0.25">
      <c r="A122" s="64" t="s">
        <v>131</v>
      </c>
      <c r="B122" s="64"/>
      <c r="C122" s="64">
        <f>$C$19</f>
        <v>0</v>
      </c>
      <c r="D122" s="64"/>
      <c r="H122">
        <v>20.45</v>
      </c>
      <c r="I122">
        <v>5</v>
      </c>
      <c r="J122">
        <v>3</v>
      </c>
      <c r="K122">
        <f>(H122+I122+J122)/3</f>
        <v>9.4833333333333325</v>
      </c>
    </row>
    <row r="123" spans="1:11" x14ac:dyDescent="0.25">
      <c r="A123" s="61" t="s">
        <v>132</v>
      </c>
      <c r="B123" s="61"/>
      <c r="C123" s="18" t="s">
        <v>61</v>
      </c>
      <c r="D123" s="18" t="s">
        <v>25</v>
      </c>
      <c r="H123">
        <v>17</v>
      </c>
      <c r="I123">
        <v>6</v>
      </c>
      <c r="J123">
        <v>6.79</v>
      </c>
      <c r="K123">
        <f>(H123+I123+J123)/3</f>
        <v>9.93</v>
      </c>
    </row>
    <row r="124" spans="1:11" x14ac:dyDescent="0.25">
      <c r="A124" s="18" t="s">
        <v>4</v>
      </c>
      <c r="B124" s="19" t="s">
        <v>26</v>
      </c>
      <c r="C124" s="37">
        <f>D124/$D$131</f>
        <v>0.39945144970338214</v>
      </c>
      <c r="D124" s="32">
        <f>D25</f>
        <v>3888.5599999999995</v>
      </c>
    </row>
    <row r="125" spans="1:11" x14ac:dyDescent="0.25">
      <c r="A125" s="18" t="s">
        <v>8</v>
      </c>
      <c r="B125" s="19" t="s">
        <v>133</v>
      </c>
      <c r="C125" s="37">
        <f>D125/$D$131</f>
        <v>0.30148283212203703</v>
      </c>
      <c r="D125" s="32">
        <f>D66</f>
        <v>2934.8599999999997</v>
      </c>
    </row>
    <row r="126" spans="1:11" x14ac:dyDescent="0.25">
      <c r="A126" s="18" t="s">
        <v>9</v>
      </c>
      <c r="B126" s="19" t="s">
        <v>134</v>
      </c>
      <c r="C126" s="37">
        <f>D126/$D$131</f>
        <v>2.8598577261871129E-2</v>
      </c>
      <c r="D126" s="32">
        <f>D76</f>
        <v>278.39999999999998</v>
      </c>
    </row>
    <row r="127" spans="1:11" x14ac:dyDescent="0.25">
      <c r="A127" s="29" t="s">
        <v>10</v>
      </c>
      <c r="B127" s="33" t="s">
        <v>135</v>
      </c>
      <c r="C127" s="37">
        <f>D127/$D$131</f>
        <v>1.8614756413878119E-2</v>
      </c>
      <c r="D127" s="32">
        <f>D100</f>
        <v>181.21</v>
      </c>
    </row>
    <row r="128" spans="1:11" x14ac:dyDescent="0.25">
      <c r="A128" s="29" t="s">
        <v>11</v>
      </c>
      <c r="B128" s="33" t="s">
        <v>136</v>
      </c>
      <c r="C128" s="37">
        <f>D128/$D$131</f>
        <v>4.2761241942525487E-2</v>
      </c>
      <c r="D128" s="32">
        <f>D109</f>
        <v>416.27</v>
      </c>
    </row>
    <row r="129" spans="1:22" x14ac:dyDescent="0.25">
      <c r="A129" s="62" t="s">
        <v>137</v>
      </c>
      <c r="B129" s="62"/>
      <c r="C129" s="37"/>
      <c r="D129" s="38">
        <f>ROUND(SUM(D124:D128),2)</f>
        <v>7699.3</v>
      </c>
    </row>
    <row r="130" spans="1:22" x14ac:dyDescent="0.25">
      <c r="A130" s="29" t="s">
        <v>12</v>
      </c>
      <c r="B130" s="20" t="s">
        <v>123</v>
      </c>
      <c r="C130" s="37">
        <f>D130/$D$131</f>
        <v>0.20909216980405249</v>
      </c>
      <c r="D130" s="32">
        <f>D120</f>
        <v>2035.46</v>
      </c>
    </row>
    <row r="131" spans="1:22" x14ac:dyDescent="0.25">
      <c r="A131" s="62" t="s">
        <v>138</v>
      </c>
      <c r="B131" s="62"/>
      <c r="C131" s="37">
        <f>SUM(C124:C130)</f>
        <v>1.0000010272477464</v>
      </c>
      <c r="D131" s="38">
        <f>ROUNDDOWN((D129+D114+D115)/(1-C116),2)</f>
        <v>9734.75</v>
      </c>
    </row>
    <row r="133" spans="1:22" x14ac:dyDescent="0.25">
      <c r="N133" s="39"/>
      <c r="O133" s="39"/>
      <c r="P133" s="39"/>
      <c r="Q133" s="39"/>
      <c r="R133" s="39"/>
      <c r="S133" s="39"/>
      <c r="T133" s="39"/>
      <c r="V133" s="39"/>
    </row>
    <row r="134" spans="1:22" x14ac:dyDescent="0.25">
      <c r="N134" s="39"/>
      <c r="O134" s="39"/>
      <c r="P134" s="39"/>
      <c r="Q134" s="39"/>
      <c r="R134" s="39"/>
      <c r="S134" s="39"/>
      <c r="T134" s="39"/>
      <c r="V134" s="39"/>
    </row>
  </sheetData>
  <mergeCells count="52">
    <mergeCell ref="C2:D2"/>
    <mergeCell ref="C3:D3"/>
    <mergeCell ref="C4:D4"/>
    <mergeCell ref="C5:D5"/>
    <mergeCell ref="A35:B35"/>
    <mergeCell ref="A25:B25"/>
    <mergeCell ref="A28:B28"/>
    <mergeCell ref="C28:D28"/>
    <mergeCell ref="A32:B32"/>
    <mergeCell ref="C8:D8"/>
    <mergeCell ref="C9:D9"/>
    <mergeCell ref="C10:D10"/>
    <mergeCell ref="C13:D13"/>
    <mergeCell ref="C14:D14"/>
    <mergeCell ref="C15:D15"/>
    <mergeCell ref="C16:D16"/>
    <mergeCell ref="C17:D17"/>
    <mergeCell ref="A19:B19"/>
    <mergeCell ref="C19:D19"/>
    <mergeCell ref="C35:D35"/>
    <mergeCell ref="A45:B45"/>
    <mergeCell ref="A48:B48"/>
    <mergeCell ref="C48:D48"/>
    <mergeCell ref="A52:A53"/>
    <mergeCell ref="B52:B53"/>
    <mergeCell ref="A58:B58"/>
    <mergeCell ref="A61:B61"/>
    <mergeCell ref="C61:D61"/>
    <mergeCell ref="A87:B87"/>
    <mergeCell ref="A100:B100"/>
    <mergeCell ref="A103:B103"/>
    <mergeCell ref="C103:D103"/>
    <mergeCell ref="A66:B66"/>
    <mergeCell ref="A69:B69"/>
    <mergeCell ref="C69:D69"/>
    <mergeCell ref="A76:B76"/>
    <mergeCell ref="A79:B79"/>
    <mergeCell ref="C79:D79"/>
    <mergeCell ref="A96:B96"/>
    <mergeCell ref="A93:B93"/>
    <mergeCell ref="C96:D96"/>
    <mergeCell ref="C112:D112"/>
    <mergeCell ref="A122:B122"/>
    <mergeCell ref="C122:D122"/>
    <mergeCell ref="A90:B90"/>
    <mergeCell ref="C90:D90"/>
    <mergeCell ref="A120:B120"/>
    <mergeCell ref="A123:B123"/>
    <mergeCell ref="A129:B129"/>
    <mergeCell ref="A131:B131"/>
    <mergeCell ref="A109:B109"/>
    <mergeCell ref="A112:B112"/>
  </mergeCells>
  <printOptions horizontalCentered="1"/>
  <pageMargins left="7.874015748031496E-2" right="7.874015748031496E-2" top="1.1811023622047245" bottom="1.1811023622047245" header="0.31496062992125984" footer="0.31496062992125984"/>
  <pageSetup paperSize="9" scale="29" orientation="portrait" r:id="rId1"/>
  <headerFooter>
    <oddHeader xml:space="preserve">&amp;L&amp;G
</oddHeader>
    <oddFooter xml:space="preserve">&amp;L
</oddFoot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40259-56D9-4335-9705-15BEA64FC19E}">
  <sheetPr>
    <tabColor theme="4" tint="0.59999389629810485"/>
    <pageSetUpPr fitToPage="1"/>
  </sheetPr>
  <dimension ref="A1:V134"/>
  <sheetViews>
    <sheetView view="pageBreakPreview" zoomScaleNormal="90" zoomScaleSheetLayoutView="100" workbookViewId="0">
      <selection activeCell="I104" sqref="I104:L105"/>
    </sheetView>
  </sheetViews>
  <sheetFormatPr defaultRowHeight="15" x14ac:dyDescent="0.25"/>
  <cols>
    <col min="1" max="1" width="12.28515625" customWidth="1"/>
    <col min="2" max="2" width="54.85546875" customWidth="1"/>
    <col min="3" max="3" width="13.7109375" customWidth="1"/>
    <col min="4" max="4" width="17.7109375" customWidth="1"/>
    <col min="5" max="5" width="13.7109375" customWidth="1"/>
    <col min="6" max="6" width="17.7109375" customWidth="1"/>
    <col min="7" max="7" width="13.7109375" customWidth="1"/>
    <col min="8" max="8" width="17.7109375" customWidth="1"/>
    <col min="9" max="9" width="13.7109375" customWidth="1"/>
    <col min="10" max="10" width="17.7109375" customWidth="1"/>
    <col min="11" max="11" width="13.7109375" customWidth="1"/>
    <col min="12" max="12" width="17.7109375" customWidth="1"/>
    <col min="13" max="13" width="13.7109375" customWidth="1"/>
    <col min="14" max="20" width="17.7109375" customWidth="1"/>
    <col min="21" max="21" width="13.7109375" customWidth="1"/>
    <col min="22" max="22" width="17.7109375" customWidth="1"/>
    <col min="23" max="23" width="13.7109375" customWidth="1"/>
    <col min="24" max="24" width="17.7109375" customWidth="1"/>
    <col min="25" max="25" width="13.7109375" customWidth="1"/>
    <col min="26" max="26" width="17.7109375" customWidth="1"/>
    <col min="27" max="27" width="13.7109375" customWidth="1"/>
    <col min="28" max="28" width="17.7109375" customWidth="1"/>
    <col min="29" max="33" width="8.7109375" customWidth="1"/>
    <col min="35" max="1029" width="8.7109375" customWidth="1"/>
  </cols>
  <sheetData>
    <row r="1" spans="1:4" x14ac:dyDescent="0.25">
      <c r="A1" s="17" t="s">
        <v>30</v>
      </c>
      <c r="B1" s="17"/>
      <c r="C1" s="17"/>
      <c r="D1" s="17"/>
    </row>
    <row r="2" spans="1:4" x14ac:dyDescent="0.25">
      <c r="A2" s="18" t="s">
        <v>4</v>
      </c>
      <c r="B2" s="19" t="s">
        <v>31</v>
      </c>
      <c r="C2" s="71" t="s">
        <v>32</v>
      </c>
      <c r="D2" s="67" t="s">
        <v>33</v>
      </c>
    </row>
    <row r="3" spans="1:4" x14ac:dyDescent="0.25">
      <c r="A3" s="18" t="s">
        <v>8</v>
      </c>
      <c r="B3" s="19" t="s">
        <v>34</v>
      </c>
      <c r="C3" s="72" t="s">
        <v>165</v>
      </c>
      <c r="D3" s="73" t="s">
        <v>35</v>
      </c>
    </row>
    <row r="4" spans="1:4" x14ac:dyDescent="0.25">
      <c r="A4" s="18" t="s">
        <v>9</v>
      </c>
      <c r="B4" s="19" t="s">
        <v>36</v>
      </c>
      <c r="C4" s="71">
        <v>2025</v>
      </c>
      <c r="D4" s="67"/>
    </row>
    <row r="5" spans="1:4" x14ac:dyDescent="0.25">
      <c r="A5" s="18" t="s">
        <v>10</v>
      </c>
      <c r="B5" s="19" t="s">
        <v>37</v>
      </c>
      <c r="C5" s="71">
        <v>12</v>
      </c>
      <c r="D5" s="67"/>
    </row>
    <row r="7" spans="1:4" ht="14.45" customHeight="1" x14ac:dyDescent="0.25">
      <c r="A7" s="17" t="s">
        <v>38</v>
      </c>
      <c r="B7" s="17"/>
      <c r="C7" s="17"/>
      <c r="D7" s="17"/>
    </row>
    <row r="8" spans="1:4" ht="30.75" customHeight="1" x14ac:dyDescent="0.25">
      <c r="A8" s="18">
        <v>1</v>
      </c>
      <c r="B8" s="20" t="s">
        <v>39</v>
      </c>
      <c r="C8" s="74"/>
      <c r="D8" s="75"/>
    </row>
    <row r="9" spans="1:4" x14ac:dyDescent="0.25">
      <c r="A9" s="18" t="s">
        <v>4</v>
      </c>
      <c r="B9" s="19" t="s">
        <v>40</v>
      </c>
      <c r="C9" s="71" t="s">
        <v>41</v>
      </c>
      <c r="D9" s="67"/>
    </row>
    <row r="10" spans="1:4" x14ac:dyDescent="0.25">
      <c r="A10" s="18" t="s">
        <v>8</v>
      </c>
      <c r="B10" s="19" t="s">
        <v>42</v>
      </c>
      <c r="C10" s="71">
        <v>1</v>
      </c>
      <c r="D10" s="67"/>
    </row>
    <row r="11" spans="1:4" x14ac:dyDescent="0.25">
      <c r="A11" s="13"/>
      <c r="C11" s="21"/>
    </row>
    <row r="12" spans="1:4" ht="14.45" customHeight="1" x14ac:dyDescent="0.25">
      <c r="A12" s="17" t="s">
        <v>43</v>
      </c>
      <c r="B12" s="17"/>
      <c r="C12" s="17"/>
      <c r="D12" s="17"/>
    </row>
    <row r="13" spans="1:4" ht="39" customHeight="1" x14ac:dyDescent="0.25">
      <c r="A13" s="18">
        <v>1</v>
      </c>
      <c r="B13" s="19" t="s">
        <v>44</v>
      </c>
      <c r="C13" s="74"/>
      <c r="D13" s="75"/>
    </row>
    <row r="14" spans="1:4" x14ac:dyDescent="0.25">
      <c r="A14" s="18">
        <v>2</v>
      </c>
      <c r="B14" s="19" t="s">
        <v>45</v>
      </c>
      <c r="C14" s="71" t="s">
        <v>159</v>
      </c>
      <c r="D14" s="67"/>
    </row>
    <row r="15" spans="1:4" x14ac:dyDescent="0.25">
      <c r="A15" s="18">
        <v>3</v>
      </c>
      <c r="B15" s="19" t="s">
        <v>46</v>
      </c>
      <c r="C15" s="76"/>
      <c r="D15" s="77"/>
    </row>
    <row r="16" spans="1:4" x14ac:dyDescent="0.25">
      <c r="A16" s="18">
        <v>4</v>
      </c>
      <c r="B16" s="19" t="s">
        <v>47</v>
      </c>
      <c r="C16" s="71" t="s">
        <v>48</v>
      </c>
      <c r="D16" s="67"/>
    </row>
    <row r="17" spans="1:5" x14ac:dyDescent="0.25">
      <c r="A17" s="18">
        <v>5</v>
      </c>
      <c r="B17" s="19" t="s">
        <v>49</v>
      </c>
      <c r="C17" s="66"/>
      <c r="D17" s="67"/>
    </row>
    <row r="19" spans="1:5" ht="39.950000000000003" customHeight="1" x14ac:dyDescent="0.25">
      <c r="A19" s="68" t="s">
        <v>50</v>
      </c>
      <c r="B19" s="68"/>
      <c r="C19" s="69"/>
      <c r="D19" s="70"/>
    </row>
    <row r="20" spans="1:5" x14ac:dyDescent="0.25">
      <c r="A20" s="18">
        <v>1</v>
      </c>
      <c r="B20" s="18" t="s">
        <v>3</v>
      </c>
      <c r="C20" s="18"/>
      <c r="D20" s="18" t="s">
        <v>25</v>
      </c>
    </row>
    <row r="21" spans="1:5" x14ac:dyDescent="0.25">
      <c r="A21" s="18" t="s">
        <v>4</v>
      </c>
      <c r="B21" s="19" t="s">
        <v>51</v>
      </c>
      <c r="C21" s="22"/>
      <c r="D21" s="45">
        <v>2494.25</v>
      </c>
      <c r="E21" t="s">
        <v>154</v>
      </c>
    </row>
    <row r="22" spans="1:5" x14ac:dyDescent="0.25">
      <c r="A22" s="18" t="s">
        <v>8</v>
      </c>
      <c r="B22" s="19" t="s">
        <v>52</v>
      </c>
      <c r="C22" s="22"/>
      <c r="D22" s="19"/>
      <c r="E22" t="s">
        <v>53</v>
      </c>
    </row>
    <row r="23" spans="1:5" x14ac:dyDescent="0.25">
      <c r="A23" s="18" t="s">
        <v>9</v>
      </c>
      <c r="B23" s="19" t="s">
        <v>54</v>
      </c>
      <c r="C23" s="22">
        <v>0.2</v>
      </c>
      <c r="D23" s="23"/>
      <c r="E23" t="s">
        <v>148</v>
      </c>
    </row>
    <row r="24" spans="1:5" x14ac:dyDescent="0.25">
      <c r="A24" s="18" t="s">
        <v>10</v>
      </c>
      <c r="B24" s="19" t="s">
        <v>55</v>
      </c>
      <c r="C24" s="22">
        <v>0.3</v>
      </c>
      <c r="D24" s="23">
        <f>D21*C24</f>
        <v>748.27499999999998</v>
      </c>
      <c r="E24" t="s">
        <v>56</v>
      </c>
    </row>
    <row r="25" spans="1:5" x14ac:dyDescent="0.25">
      <c r="A25" s="63" t="s">
        <v>57</v>
      </c>
      <c r="B25" s="63"/>
      <c r="C25" s="19"/>
      <c r="D25" s="24">
        <f>SUM(D21:D24)</f>
        <v>3242.5250000000001</v>
      </c>
    </row>
    <row r="27" spans="1:5" ht="15" customHeight="1" x14ac:dyDescent="0.25"/>
    <row r="28" spans="1:5" ht="39.950000000000003" customHeight="1" x14ac:dyDescent="0.25">
      <c r="A28" s="68" t="s">
        <v>58</v>
      </c>
      <c r="B28" s="68"/>
      <c r="C28" s="64">
        <f>$C$19</f>
        <v>0</v>
      </c>
      <c r="D28" s="64"/>
    </row>
    <row r="29" spans="1:5" x14ac:dyDescent="0.25">
      <c r="A29" s="18" t="s">
        <v>59</v>
      </c>
      <c r="B29" s="18" t="s">
        <v>60</v>
      </c>
      <c r="C29" s="18" t="s">
        <v>61</v>
      </c>
      <c r="D29" s="18" t="s">
        <v>25</v>
      </c>
    </row>
    <row r="30" spans="1:5" x14ac:dyDescent="0.25">
      <c r="A30" s="18" t="s">
        <v>4</v>
      </c>
      <c r="B30" s="19" t="s">
        <v>63</v>
      </c>
      <c r="C30" s="25">
        <f>1/12</f>
        <v>8.3333333333333329E-2</v>
      </c>
      <c r="D30" s="23">
        <f>ROUND(C30*D25,2)</f>
        <v>270.20999999999998</v>
      </c>
      <c r="E30" t="s">
        <v>62</v>
      </c>
    </row>
    <row r="31" spans="1:5" x14ac:dyDescent="0.25">
      <c r="A31" s="18" t="s">
        <v>8</v>
      </c>
      <c r="B31" s="19" t="s">
        <v>64</v>
      </c>
      <c r="C31" s="25">
        <f>(1/12)+(1/3/12)</f>
        <v>0.1111111111111111</v>
      </c>
      <c r="D31" s="23">
        <f>ROUND(C31*D25,2)</f>
        <v>360.28</v>
      </c>
      <c r="E31" t="s">
        <v>139</v>
      </c>
    </row>
    <row r="32" spans="1:5" x14ac:dyDescent="0.25">
      <c r="A32" s="63" t="s">
        <v>57</v>
      </c>
      <c r="B32" s="63"/>
      <c r="C32" s="26">
        <f>SUM(C30:C31)</f>
        <v>0.19444444444444442</v>
      </c>
      <c r="D32" s="24">
        <f>SUM(D30:D31)</f>
        <v>630.49</v>
      </c>
    </row>
    <row r="34" spans="1:5" ht="15" customHeight="1" x14ac:dyDescent="0.25"/>
    <row r="35" spans="1:5" ht="39.950000000000003" customHeight="1" x14ac:dyDescent="0.25">
      <c r="A35" s="64" t="s">
        <v>65</v>
      </c>
      <c r="B35" s="64"/>
      <c r="C35" s="64">
        <f>$C$19</f>
        <v>0</v>
      </c>
      <c r="D35" s="64"/>
    </row>
    <row r="36" spans="1:5" x14ac:dyDescent="0.25">
      <c r="A36" s="18" t="s">
        <v>66</v>
      </c>
      <c r="B36" s="18" t="s">
        <v>67</v>
      </c>
      <c r="C36" s="18" t="s">
        <v>61</v>
      </c>
      <c r="D36" s="18" t="s">
        <v>25</v>
      </c>
    </row>
    <row r="37" spans="1:5" x14ac:dyDescent="0.25">
      <c r="A37" s="18" t="s">
        <v>4</v>
      </c>
      <c r="B37" s="19" t="s">
        <v>69</v>
      </c>
      <c r="C37" s="27">
        <v>0.2</v>
      </c>
      <c r="D37" s="23">
        <f>C37*($D$32+$D$25)</f>
        <v>774.60300000000007</v>
      </c>
      <c r="E37" t="s">
        <v>68</v>
      </c>
    </row>
    <row r="38" spans="1:5" x14ac:dyDescent="0.25">
      <c r="A38" s="18" t="s">
        <v>8</v>
      </c>
      <c r="B38" s="19" t="s">
        <v>71</v>
      </c>
      <c r="C38" s="27">
        <v>2.5000000000000001E-2</v>
      </c>
      <c r="D38" s="23">
        <f t="shared" ref="D38:D44" si="0">C38*($D$32+$D$25)</f>
        <v>96.825375000000008</v>
      </c>
      <c r="E38" t="s">
        <v>70</v>
      </c>
    </row>
    <row r="39" spans="1:5" s="44" customFormat="1" x14ac:dyDescent="0.25">
      <c r="A39" s="40" t="s">
        <v>9</v>
      </c>
      <c r="B39" s="41" t="s">
        <v>73</v>
      </c>
      <c r="C39" s="42">
        <v>0.03</v>
      </c>
      <c r="D39" s="43">
        <f t="shared" si="0"/>
        <v>116.19045</v>
      </c>
      <c r="E39" s="44" t="s">
        <v>72</v>
      </c>
    </row>
    <row r="40" spans="1:5" x14ac:dyDescent="0.25">
      <c r="A40" s="18" t="s">
        <v>10</v>
      </c>
      <c r="B40" s="19" t="s">
        <v>75</v>
      </c>
      <c r="C40" s="27">
        <v>1.4999999999999999E-2</v>
      </c>
      <c r="D40" s="23">
        <f t="shared" si="0"/>
        <v>58.095224999999999</v>
      </c>
      <c r="E40" t="s">
        <v>74</v>
      </c>
    </row>
    <row r="41" spans="1:5" x14ac:dyDescent="0.25">
      <c r="A41" s="18" t="s">
        <v>11</v>
      </c>
      <c r="B41" s="19" t="s">
        <v>77</v>
      </c>
      <c r="C41" s="27">
        <v>0.01</v>
      </c>
      <c r="D41" s="23">
        <f t="shared" si="0"/>
        <v>38.730150000000002</v>
      </c>
      <c r="E41" t="s">
        <v>76</v>
      </c>
    </row>
    <row r="42" spans="1:5" x14ac:dyDescent="0.25">
      <c r="A42" s="18" t="s">
        <v>12</v>
      </c>
      <c r="B42" s="19" t="s">
        <v>79</v>
      </c>
      <c r="C42" s="27">
        <v>6.0000000000000001E-3</v>
      </c>
      <c r="D42" s="23">
        <f t="shared" si="0"/>
        <v>23.238090000000003</v>
      </c>
      <c r="E42" t="s">
        <v>78</v>
      </c>
    </row>
    <row r="43" spans="1:5" x14ac:dyDescent="0.25">
      <c r="A43" s="18" t="s">
        <v>16</v>
      </c>
      <c r="B43" s="19" t="s">
        <v>81</v>
      </c>
      <c r="C43" s="27">
        <v>2E-3</v>
      </c>
      <c r="D43" s="23">
        <f t="shared" si="0"/>
        <v>7.7460300000000011</v>
      </c>
      <c r="E43" t="s">
        <v>80</v>
      </c>
    </row>
    <row r="44" spans="1:5" x14ac:dyDescent="0.25">
      <c r="A44" s="18" t="s">
        <v>17</v>
      </c>
      <c r="B44" s="19" t="s">
        <v>83</v>
      </c>
      <c r="C44" s="27">
        <v>0.08</v>
      </c>
      <c r="D44" s="23">
        <f t="shared" si="0"/>
        <v>309.84120000000001</v>
      </c>
      <c r="E44" t="s">
        <v>82</v>
      </c>
    </row>
    <row r="45" spans="1:5" x14ac:dyDescent="0.25">
      <c r="A45" s="63" t="s">
        <v>57</v>
      </c>
      <c r="B45" s="63"/>
      <c r="C45" s="27">
        <f>SUM(C37:C44)</f>
        <v>0.36800000000000005</v>
      </c>
      <c r="D45" s="24">
        <f>(ROUND(SUM(D37:D44),2))</f>
        <v>1425.27</v>
      </c>
    </row>
    <row r="47" spans="1:5" ht="15" customHeight="1" x14ac:dyDescent="0.25"/>
    <row r="48" spans="1:5" ht="39.950000000000003" customHeight="1" x14ac:dyDescent="0.25">
      <c r="A48" s="64" t="s">
        <v>84</v>
      </c>
      <c r="B48" s="64"/>
      <c r="C48" s="64">
        <f>$C$19</f>
        <v>0</v>
      </c>
      <c r="D48" s="64"/>
    </row>
    <row r="49" spans="1:6" ht="30" x14ac:dyDescent="0.25">
      <c r="A49" s="18" t="s">
        <v>85</v>
      </c>
      <c r="B49" s="18" t="s">
        <v>5</v>
      </c>
      <c r="C49" s="28" t="s">
        <v>86</v>
      </c>
      <c r="D49" s="18" t="s">
        <v>25</v>
      </c>
      <c r="F49" s="47"/>
    </row>
    <row r="50" spans="1:6" x14ac:dyDescent="0.25">
      <c r="A50" s="18" t="s">
        <v>4</v>
      </c>
      <c r="B50" s="19" t="s">
        <v>87</v>
      </c>
      <c r="C50" s="53">
        <v>4.3</v>
      </c>
      <c r="D50" s="23">
        <f>IF(C50*21*4&gt;D51*-1,(C50*21*4)-D51*-1,0)</f>
        <v>211.54</v>
      </c>
      <c r="E50" s="52" t="s">
        <v>155</v>
      </c>
    </row>
    <row r="51" spans="1:6" x14ac:dyDescent="0.25">
      <c r="A51" s="2" t="s">
        <v>6</v>
      </c>
      <c r="B51" s="3" t="s">
        <v>7</v>
      </c>
      <c r="C51" s="2"/>
      <c r="D51" s="14">
        <f>ROUND((D21*6%*-1),2)</f>
        <v>-149.66</v>
      </c>
      <c r="E51" t="s">
        <v>140</v>
      </c>
    </row>
    <row r="52" spans="1:6" ht="30" x14ac:dyDescent="0.25">
      <c r="A52" s="61" t="s">
        <v>8</v>
      </c>
      <c r="B52" s="65" t="s">
        <v>88</v>
      </c>
      <c r="C52" s="30" t="s">
        <v>89</v>
      </c>
      <c r="D52" s="23"/>
    </row>
    <row r="53" spans="1:6" x14ac:dyDescent="0.25">
      <c r="A53" s="61"/>
      <c r="B53" s="65"/>
      <c r="C53" s="53">
        <v>40</v>
      </c>
      <c r="D53" s="23">
        <f>(C53*21)</f>
        <v>840</v>
      </c>
      <c r="E53" s="52" t="s">
        <v>160</v>
      </c>
    </row>
    <row r="54" spans="1:6" x14ac:dyDescent="0.25">
      <c r="A54" s="18" t="s">
        <v>9</v>
      </c>
      <c r="B54" s="19" t="s">
        <v>162</v>
      </c>
      <c r="C54" s="27">
        <v>0.01</v>
      </c>
      <c r="D54" s="54">
        <f>(D53*C54)*-1</f>
        <v>-8.4</v>
      </c>
      <c r="E54" s="52" t="s">
        <v>167</v>
      </c>
    </row>
    <row r="55" spans="1:6" x14ac:dyDescent="0.25">
      <c r="A55" s="18" t="s">
        <v>145</v>
      </c>
      <c r="B55" s="19" t="s">
        <v>146</v>
      </c>
      <c r="C55" s="27"/>
      <c r="D55" s="23"/>
      <c r="E55" t="s">
        <v>149</v>
      </c>
    </row>
    <row r="56" spans="1:6" x14ac:dyDescent="0.25">
      <c r="A56" s="18"/>
      <c r="B56" s="19"/>
      <c r="C56" s="27"/>
      <c r="D56" s="23"/>
    </row>
    <row r="57" spans="1:6" x14ac:dyDescent="0.25">
      <c r="A57" s="18"/>
      <c r="B57" s="19"/>
      <c r="C57" s="27"/>
      <c r="D57" s="18"/>
    </row>
    <row r="58" spans="1:6" x14ac:dyDescent="0.25">
      <c r="A58" s="63" t="s">
        <v>57</v>
      </c>
      <c r="B58" s="63"/>
      <c r="C58" s="19"/>
      <c r="D58" s="24">
        <f>IF(D50&gt;D51,D53+D50+D51,D53)+D54+D55</f>
        <v>893.48</v>
      </c>
    </row>
    <row r="60" spans="1:6" ht="15" customHeight="1" x14ac:dyDescent="0.25"/>
    <row r="61" spans="1:6" ht="39.950000000000003" customHeight="1" x14ac:dyDescent="0.25">
      <c r="A61" s="64" t="s">
        <v>91</v>
      </c>
      <c r="B61" s="64"/>
      <c r="C61" s="64">
        <f>$C$19</f>
        <v>0</v>
      </c>
      <c r="D61" s="64"/>
    </row>
    <row r="62" spans="1:6" x14ac:dyDescent="0.25">
      <c r="A62" s="18">
        <v>2</v>
      </c>
      <c r="B62" s="18" t="s">
        <v>5</v>
      </c>
      <c r="C62" s="18"/>
      <c r="D62" s="18" t="s">
        <v>25</v>
      </c>
    </row>
    <row r="63" spans="1:6" x14ac:dyDescent="0.25">
      <c r="A63" s="18" t="s">
        <v>59</v>
      </c>
      <c r="B63" s="19" t="s">
        <v>92</v>
      </c>
      <c r="C63" s="31"/>
      <c r="D63" s="23">
        <f>D32</f>
        <v>630.49</v>
      </c>
      <c r="E63" s="39"/>
    </row>
    <row r="64" spans="1:6" x14ac:dyDescent="0.25">
      <c r="A64" s="18" t="s">
        <v>66</v>
      </c>
      <c r="B64" s="19" t="s">
        <v>67</v>
      </c>
      <c r="C64" s="31"/>
      <c r="D64" s="32">
        <f>D45</f>
        <v>1425.27</v>
      </c>
    </row>
    <row r="65" spans="1:5" x14ac:dyDescent="0.25">
      <c r="A65" s="18" t="s">
        <v>85</v>
      </c>
      <c r="B65" s="19" t="s">
        <v>5</v>
      </c>
      <c r="C65" s="31"/>
      <c r="D65" s="32">
        <f>D58</f>
        <v>893.48</v>
      </c>
    </row>
    <row r="66" spans="1:5" x14ac:dyDescent="0.25">
      <c r="A66" s="63" t="s">
        <v>57</v>
      </c>
      <c r="B66" s="63"/>
      <c r="C66" s="19"/>
      <c r="D66" s="24">
        <f>SUM(D63:D65)</f>
        <v>2949.2400000000002</v>
      </c>
    </row>
    <row r="68" spans="1:5" ht="15" customHeight="1" x14ac:dyDescent="0.25"/>
    <row r="69" spans="1:5" ht="39.950000000000003" customHeight="1" x14ac:dyDescent="0.25">
      <c r="A69" s="64" t="s">
        <v>93</v>
      </c>
      <c r="B69" s="64"/>
      <c r="C69" s="64">
        <f>$C$19</f>
        <v>0</v>
      </c>
      <c r="D69" s="64"/>
    </row>
    <row r="70" spans="1:5" x14ac:dyDescent="0.25">
      <c r="A70" s="18">
        <v>3</v>
      </c>
      <c r="B70" s="18" t="s">
        <v>19</v>
      </c>
      <c r="C70" s="18" t="s">
        <v>61</v>
      </c>
      <c r="D70" s="18" t="s">
        <v>25</v>
      </c>
    </row>
    <row r="71" spans="1:5" x14ac:dyDescent="0.25">
      <c r="A71" s="18" t="s">
        <v>4</v>
      </c>
      <c r="B71" s="19" t="s">
        <v>20</v>
      </c>
      <c r="C71" s="25">
        <f>(1/12*5.55%)</f>
        <v>4.6249999999999998E-3</v>
      </c>
      <c r="D71" s="23">
        <f>ROUND(C71*D25,2)</f>
        <v>15</v>
      </c>
      <c r="E71" t="s">
        <v>94</v>
      </c>
    </row>
    <row r="72" spans="1:5" x14ac:dyDescent="0.25">
      <c r="A72" s="18" t="s">
        <v>8</v>
      </c>
      <c r="B72" s="19" t="s">
        <v>95</v>
      </c>
      <c r="C72" s="25">
        <v>0.08</v>
      </c>
      <c r="D72" s="23">
        <f>C72*D71</f>
        <v>1.2</v>
      </c>
    </row>
    <row r="73" spans="1:5" x14ac:dyDescent="0.25">
      <c r="A73" s="18" t="s">
        <v>9</v>
      </c>
      <c r="B73" s="19" t="s">
        <v>97</v>
      </c>
      <c r="C73" s="25">
        <f>(7/30)/12</f>
        <v>1.9444444444444445E-2</v>
      </c>
      <c r="D73" s="23">
        <f>C73*D25</f>
        <v>63.049097222222223</v>
      </c>
      <c r="E73" t="s">
        <v>96</v>
      </c>
    </row>
    <row r="74" spans="1:5" x14ac:dyDescent="0.25">
      <c r="A74" s="29" t="s">
        <v>10</v>
      </c>
      <c r="B74" s="33" t="s">
        <v>98</v>
      </c>
      <c r="C74" s="25">
        <f>C45</f>
        <v>0.36800000000000005</v>
      </c>
      <c r="D74" s="23">
        <f>C74*D73</f>
        <v>23.202067777777781</v>
      </c>
    </row>
    <row r="75" spans="1:5" x14ac:dyDescent="0.25">
      <c r="A75" s="18" t="s">
        <v>11</v>
      </c>
      <c r="B75" s="19" t="s">
        <v>100</v>
      </c>
      <c r="C75" s="25">
        <v>0.04</v>
      </c>
      <c r="D75" s="23">
        <f>C75*D25</f>
        <v>129.70099999999999</v>
      </c>
      <c r="E75" t="s">
        <v>99</v>
      </c>
    </row>
    <row r="76" spans="1:5" x14ac:dyDescent="0.25">
      <c r="A76" s="63" t="s">
        <v>57</v>
      </c>
      <c r="B76" s="63"/>
      <c r="C76" s="19"/>
      <c r="D76" s="24">
        <f>ROUND(SUM(D71:D75),2)</f>
        <v>232.15</v>
      </c>
    </row>
    <row r="78" spans="1:5" ht="15" customHeight="1" x14ac:dyDescent="0.25"/>
    <row r="79" spans="1:5" ht="39.950000000000003" customHeight="1" x14ac:dyDescent="0.25">
      <c r="A79" s="64" t="s">
        <v>101</v>
      </c>
      <c r="B79" s="64"/>
      <c r="C79" s="64">
        <f>$C$19</f>
        <v>0</v>
      </c>
      <c r="D79" s="64"/>
    </row>
    <row r="80" spans="1:5" x14ac:dyDescent="0.25">
      <c r="A80" s="18" t="s">
        <v>15</v>
      </c>
      <c r="B80" s="18" t="s">
        <v>102</v>
      </c>
      <c r="C80" s="18" t="s">
        <v>61</v>
      </c>
      <c r="D80" s="18" t="s">
        <v>25</v>
      </c>
    </row>
    <row r="81" spans="1:5" x14ac:dyDescent="0.25">
      <c r="A81" s="18" t="s">
        <v>4</v>
      </c>
      <c r="B81" s="19" t="s">
        <v>104</v>
      </c>
      <c r="C81" s="25">
        <f>12.1%-C31</f>
        <v>9.8888888888888915E-3</v>
      </c>
      <c r="D81" s="23">
        <f t="shared" ref="D81:D86" si="1">C81*($D$25+$D$63+$D$64+$D$76)</f>
        <v>54.68985722222223</v>
      </c>
      <c r="E81" t="s">
        <v>103</v>
      </c>
    </row>
    <row r="82" spans="1:5" x14ac:dyDescent="0.25">
      <c r="A82" s="18" t="s">
        <v>8</v>
      </c>
      <c r="B82" s="19" t="s">
        <v>106</v>
      </c>
      <c r="C82" s="25">
        <f>(5.96/30)/12</f>
        <v>1.6555555555555556E-2</v>
      </c>
      <c r="D82" s="23">
        <f t="shared" si="1"/>
        <v>91.559423888888887</v>
      </c>
      <c r="E82" t="s">
        <v>105</v>
      </c>
    </row>
    <row r="83" spans="1:5" ht="15" customHeight="1" x14ac:dyDescent="0.25">
      <c r="A83" s="18" t="s">
        <v>9</v>
      </c>
      <c r="B83" s="19" t="s">
        <v>108</v>
      </c>
      <c r="C83" s="25">
        <f>((5/30)/12)*0.015</f>
        <v>2.0833333333333332E-4</v>
      </c>
      <c r="D83" s="23">
        <f t="shared" si="1"/>
        <v>1.1521739583333332</v>
      </c>
      <c r="E83" t="s">
        <v>107</v>
      </c>
    </row>
    <row r="84" spans="1:5" ht="15" customHeight="1" x14ac:dyDescent="0.25">
      <c r="A84" s="29" t="s">
        <v>10</v>
      </c>
      <c r="B84" s="33" t="s">
        <v>110</v>
      </c>
      <c r="C84" s="25">
        <f>(15/360)*0.44%</f>
        <v>1.8333333333333334E-4</v>
      </c>
      <c r="D84" s="23">
        <f t="shared" si="1"/>
        <v>1.0139130833333332</v>
      </c>
      <c r="E84" t="s">
        <v>109</v>
      </c>
    </row>
    <row r="85" spans="1:5" x14ac:dyDescent="0.25">
      <c r="A85" s="29" t="s">
        <v>11</v>
      </c>
      <c r="B85" s="33" t="s">
        <v>112</v>
      </c>
      <c r="C85" s="25">
        <f>50%*(4/12)*1.5%*(8.33%+11.11%)</f>
        <v>4.8599999999999989E-4</v>
      </c>
      <c r="D85" s="23">
        <f t="shared" si="1"/>
        <v>2.6877914099999991</v>
      </c>
      <c r="E85" t="s">
        <v>111</v>
      </c>
    </row>
    <row r="86" spans="1:5" x14ac:dyDescent="0.25">
      <c r="A86" s="18" t="s">
        <v>12</v>
      </c>
      <c r="B86" s="19" t="s">
        <v>113</v>
      </c>
      <c r="C86" s="27"/>
      <c r="D86" s="23">
        <f t="shared" si="1"/>
        <v>0</v>
      </c>
    </row>
    <row r="87" spans="1:5" x14ac:dyDescent="0.25">
      <c r="A87" s="63" t="s">
        <v>57</v>
      </c>
      <c r="B87" s="63"/>
      <c r="C87" s="19"/>
      <c r="D87" s="24">
        <f>ROUND(SUM(D81:D86),2)</f>
        <v>151.1</v>
      </c>
    </row>
    <row r="89" spans="1:5" ht="15" customHeight="1" x14ac:dyDescent="0.25"/>
    <row r="90" spans="1:5" ht="39.950000000000003" customHeight="1" x14ac:dyDescent="0.25">
      <c r="A90" s="64" t="s">
        <v>114</v>
      </c>
      <c r="B90" s="64"/>
      <c r="C90" s="64">
        <f>$C$19</f>
        <v>0</v>
      </c>
      <c r="D90" s="64"/>
    </row>
    <row r="91" spans="1:5" x14ac:dyDescent="0.25">
      <c r="A91" s="18" t="s">
        <v>18</v>
      </c>
      <c r="B91" s="18" t="s">
        <v>115</v>
      </c>
      <c r="C91" s="18"/>
      <c r="D91" s="18" t="s">
        <v>25</v>
      </c>
    </row>
    <row r="92" spans="1:5" ht="30" x14ac:dyDescent="0.25">
      <c r="A92" s="18" t="s">
        <v>4</v>
      </c>
      <c r="B92" s="33" t="s">
        <v>116</v>
      </c>
      <c r="C92" s="31"/>
      <c r="D92" s="23">
        <v>0</v>
      </c>
      <c r="E92" t="s">
        <v>152</v>
      </c>
    </row>
    <row r="93" spans="1:5" x14ac:dyDescent="0.25">
      <c r="A93" s="63" t="s">
        <v>57</v>
      </c>
      <c r="B93" s="63"/>
      <c r="C93" s="19"/>
      <c r="D93" s="24">
        <f>SUM(D92:D92)</f>
        <v>0</v>
      </c>
    </row>
    <row r="95" spans="1:5" ht="15" customHeight="1" x14ac:dyDescent="0.25"/>
    <row r="96" spans="1:5" ht="39.950000000000003" customHeight="1" x14ac:dyDescent="0.25">
      <c r="A96" s="64" t="s">
        <v>117</v>
      </c>
      <c r="B96" s="64"/>
      <c r="C96" s="64">
        <f>$C$19</f>
        <v>0</v>
      </c>
      <c r="D96" s="64"/>
    </row>
    <row r="97" spans="1:12" x14ac:dyDescent="0.25">
      <c r="A97" s="18">
        <v>4</v>
      </c>
      <c r="B97" s="18" t="s">
        <v>118</v>
      </c>
      <c r="C97" s="18"/>
      <c r="D97" s="18" t="s">
        <v>25</v>
      </c>
    </row>
    <row r="98" spans="1:12" x14ac:dyDescent="0.25">
      <c r="A98" s="18" t="s">
        <v>15</v>
      </c>
      <c r="B98" s="19" t="s">
        <v>119</v>
      </c>
      <c r="C98" s="31"/>
      <c r="D98" s="32">
        <f>D87</f>
        <v>151.1</v>
      </c>
      <c r="E98" s="39"/>
    </row>
    <row r="99" spans="1:12" x14ac:dyDescent="0.25">
      <c r="A99" s="18" t="s">
        <v>18</v>
      </c>
      <c r="B99" s="19" t="s">
        <v>115</v>
      </c>
      <c r="C99" s="31"/>
      <c r="D99" s="32">
        <f>D93</f>
        <v>0</v>
      </c>
    </row>
    <row r="100" spans="1:12" x14ac:dyDescent="0.25">
      <c r="A100" s="63" t="s">
        <v>57</v>
      </c>
      <c r="B100" s="63"/>
      <c r="C100" s="19"/>
      <c r="D100" s="24">
        <f>ROUND(SUM(D98:D99),2)</f>
        <v>151.1</v>
      </c>
    </row>
    <row r="102" spans="1:12" ht="15" customHeight="1" x14ac:dyDescent="0.25"/>
    <row r="103" spans="1:12" ht="39.950000000000003" customHeight="1" x14ac:dyDescent="0.25">
      <c r="A103" s="64" t="s">
        <v>120</v>
      </c>
      <c r="B103" s="64"/>
      <c r="C103" s="64">
        <f>$C$19</f>
        <v>0</v>
      </c>
      <c r="D103" s="64"/>
    </row>
    <row r="104" spans="1:12" x14ac:dyDescent="0.25">
      <c r="A104" s="18">
        <v>5</v>
      </c>
      <c r="B104" s="18" t="s">
        <v>13</v>
      </c>
      <c r="C104" s="18"/>
      <c r="D104" s="18" t="s">
        <v>25</v>
      </c>
      <c r="I104" t="s">
        <v>157</v>
      </c>
      <c r="J104" t="s">
        <v>158</v>
      </c>
    </row>
    <row r="105" spans="1:12" x14ac:dyDescent="0.25">
      <c r="A105" s="18" t="s">
        <v>4</v>
      </c>
      <c r="B105" s="19" t="s">
        <v>121</v>
      </c>
      <c r="C105" s="31"/>
      <c r="D105" s="32">
        <v>416.27</v>
      </c>
      <c r="E105" s="52" t="s">
        <v>147</v>
      </c>
      <c r="I105">
        <v>516</v>
      </c>
      <c r="J105">
        <f>(522.96+312.71)/2</f>
        <v>417.83500000000004</v>
      </c>
      <c r="K105">
        <v>315</v>
      </c>
      <c r="L105">
        <f>(K105+J105+I105)/3</f>
        <v>416.27833333333336</v>
      </c>
    </row>
    <row r="106" spans="1:12" x14ac:dyDescent="0.25">
      <c r="A106" s="18" t="s">
        <v>8</v>
      </c>
      <c r="B106" s="19" t="s">
        <v>14</v>
      </c>
      <c r="C106" s="27"/>
      <c r="D106" s="34"/>
    </row>
    <row r="107" spans="1:12" x14ac:dyDescent="0.25">
      <c r="A107" s="18" t="s">
        <v>9</v>
      </c>
      <c r="B107" s="19" t="s">
        <v>122</v>
      </c>
      <c r="C107" s="31"/>
      <c r="D107" s="18"/>
    </row>
    <row r="108" spans="1:12" x14ac:dyDescent="0.25">
      <c r="A108" s="29" t="s">
        <v>10</v>
      </c>
      <c r="B108" s="33" t="s">
        <v>90</v>
      </c>
      <c r="C108" s="31"/>
      <c r="D108" s="18"/>
    </row>
    <row r="109" spans="1:12" x14ac:dyDescent="0.25">
      <c r="A109" s="63" t="s">
        <v>57</v>
      </c>
      <c r="B109" s="63"/>
      <c r="C109" s="19"/>
      <c r="D109" s="24">
        <f>ROUND(SUM(D105:D108),2)</f>
        <v>416.27</v>
      </c>
    </row>
    <row r="111" spans="1:12" ht="15" customHeight="1" x14ac:dyDescent="0.25"/>
    <row r="112" spans="1:12" ht="39.950000000000003" customHeight="1" x14ac:dyDescent="0.25">
      <c r="A112" s="64" t="s">
        <v>123</v>
      </c>
      <c r="B112" s="64"/>
      <c r="C112" s="64">
        <f>$C$19</f>
        <v>0</v>
      </c>
      <c r="D112" s="64"/>
    </row>
    <row r="113" spans="1:11" x14ac:dyDescent="0.25">
      <c r="A113" s="18">
        <v>6</v>
      </c>
      <c r="B113" s="18" t="s">
        <v>124</v>
      </c>
      <c r="C113" s="18" t="s">
        <v>61</v>
      </c>
      <c r="D113" s="18" t="s">
        <v>25</v>
      </c>
    </row>
    <row r="114" spans="1:11" x14ac:dyDescent="0.25">
      <c r="A114" s="18" t="s">
        <v>4</v>
      </c>
      <c r="B114" s="19" t="s">
        <v>125</v>
      </c>
      <c r="C114" s="25">
        <v>0.05</v>
      </c>
      <c r="D114" s="32">
        <f>ROUND(D129*C114,2)</f>
        <v>349.56</v>
      </c>
      <c r="E114" t="s">
        <v>126</v>
      </c>
    </row>
    <row r="115" spans="1:11" x14ac:dyDescent="0.25">
      <c r="A115" s="18" t="s">
        <v>8</v>
      </c>
      <c r="B115" s="19" t="s">
        <v>21</v>
      </c>
      <c r="C115" s="25">
        <v>0.1</v>
      </c>
      <c r="D115" s="32">
        <f>ROUND((D129+D114)*C115,2)</f>
        <v>734.09</v>
      </c>
      <c r="E115" t="s">
        <v>141</v>
      </c>
    </row>
    <row r="116" spans="1:11" x14ac:dyDescent="0.25">
      <c r="A116" s="18" t="s">
        <v>9</v>
      </c>
      <c r="B116" s="19" t="s">
        <v>22</v>
      </c>
      <c r="C116" s="25">
        <f>SUM(C117:C119)</f>
        <v>8.6499999999999994E-2</v>
      </c>
      <c r="D116" s="32">
        <f>SUM(D117:D119)</f>
        <v>764.63</v>
      </c>
      <c r="E116" t="s">
        <v>150</v>
      </c>
    </row>
    <row r="117" spans="1:11" x14ac:dyDescent="0.25">
      <c r="A117" s="29" t="s">
        <v>127</v>
      </c>
      <c r="B117" s="33" t="s">
        <v>24</v>
      </c>
      <c r="C117" s="25">
        <v>6.4999999999999997E-3</v>
      </c>
      <c r="D117" s="32">
        <f>ROUND(C117*D131,2)</f>
        <v>57.46</v>
      </c>
      <c r="E117" t="s">
        <v>151</v>
      </c>
    </row>
    <row r="118" spans="1:11" x14ac:dyDescent="0.25">
      <c r="A118" s="29" t="s">
        <v>128</v>
      </c>
      <c r="B118" s="33" t="s">
        <v>23</v>
      </c>
      <c r="C118" s="25">
        <v>0.03</v>
      </c>
      <c r="D118" s="32">
        <f>ROUND(C118*D131,2)</f>
        <v>265.19</v>
      </c>
      <c r="E118" t="s">
        <v>129</v>
      </c>
    </row>
    <row r="119" spans="1:11" x14ac:dyDescent="0.25">
      <c r="A119" s="18" t="s">
        <v>130</v>
      </c>
      <c r="B119" s="19" t="s">
        <v>2</v>
      </c>
      <c r="C119" s="25">
        <v>0.05</v>
      </c>
      <c r="D119" s="32">
        <f>ROUND(C119*D131,2)</f>
        <v>441.98</v>
      </c>
    </row>
    <row r="120" spans="1:11" x14ac:dyDescent="0.25">
      <c r="A120" s="63" t="s">
        <v>57</v>
      </c>
      <c r="B120" s="63"/>
      <c r="C120" s="19"/>
      <c r="D120" s="24">
        <f>ROUND(SUM(D114+D115+D116),2)</f>
        <v>1848.28</v>
      </c>
    </row>
    <row r="121" spans="1:11" ht="15" customHeight="1" x14ac:dyDescent="0.25">
      <c r="A121" s="35"/>
      <c r="B121" s="35"/>
      <c r="D121" s="36"/>
    </row>
    <row r="122" spans="1:11" ht="39.950000000000003" customHeight="1" x14ac:dyDescent="0.25">
      <c r="A122" s="64" t="s">
        <v>131</v>
      </c>
      <c r="B122" s="64"/>
      <c r="C122" s="64">
        <f>$C$19</f>
        <v>0</v>
      </c>
      <c r="D122" s="64"/>
      <c r="H122">
        <v>20.45</v>
      </c>
      <c r="I122">
        <v>5</v>
      </c>
      <c r="J122">
        <v>3</v>
      </c>
      <c r="K122">
        <f>(H122+I122+J122)/3</f>
        <v>9.4833333333333325</v>
      </c>
    </row>
    <row r="123" spans="1:11" x14ac:dyDescent="0.25">
      <c r="A123" s="61" t="s">
        <v>132</v>
      </c>
      <c r="B123" s="61"/>
      <c r="C123" s="18" t="s">
        <v>61</v>
      </c>
      <c r="D123" s="18" t="s">
        <v>25</v>
      </c>
      <c r="H123">
        <v>17</v>
      </c>
      <c r="I123">
        <v>6</v>
      </c>
      <c r="J123">
        <v>6.79</v>
      </c>
      <c r="K123">
        <f>(H123+I123+J123)/3</f>
        <v>9.93</v>
      </c>
    </row>
    <row r="124" spans="1:11" x14ac:dyDescent="0.25">
      <c r="A124" s="18" t="s">
        <v>4</v>
      </c>
      <c r="B124" s="19" t="s">
        <v>26</v>
      </c>
      <c r="C124" s="37">
        <f>D124/$D$131</f>
        <v>0.36681972858377571</v>
      </c>
      <c r="D124" s="32">
        <f>D25</f>
        <v>3242.5250000000001</v>
      </c>
    </row>
    <row r="125" spans="1:11" x14ac:dyDescent="0.25">
      <c r="A125" s="18" t="s">
        <v>8</v>
      </c>
      <c r="B125" s="19" t="s">
        <v>133</v>
      </c>
      <c r="C125" s="37">
        <f>D125/$D$131</f>
        <v>0.33364104095678976</v>
      </c>
      <c r="D125" s="32">
        <f>D66</f>
        <v>2949.2400000000002</v>
      </c>
    </row>
    <row r="126" spans="1:11" x14ac:dyDescent="0.25">
      <c r="A126" s="18" t="s">
        <v>9</v>
      </c>
      <c r="B126" s="19" t="s">
        <v>134</v>
      </c>
      <c r="C126" s="37">
        <f>D126/$D$131</f>
        <v>2.6262619406395796E-2</v>
      </c>
      <c r="D126" s="32">
        <f>D76</f>
        <v>232.15</v>
      </c>
    </row>
    <row r="127" spans="1:11" x14ac:dyDescent="0.25">
      <c r="A127" s="29" t="s">
        <v>10</v>
      </c>
      <c r="B127" s="33" t="s">
        <v>135</v>
      </c>
      <c r="C127" s="37">
        <f>D127/$D$131</f>
        <v>1.7093610994212381E-2</v>
      </c>
      <c r="D127" s="32">
        <f>D100</f>
        <v>151.1</v>
      </c>
    </row>
    <row r="128" spans="1:11" x14ac:dyDescent="0.25">
      <c r="A128" s="29" t="s">
        <v>11</v>
      </c>
      <c r="B128" s="33" t="s">
        <v>136</v>
      </c>
      <c r="C128" s="37">
        <f>D128/$D$131</f>
        <v>4.7091710447126331E-2</v>
      </c>
      <c r="D128" s="32">
        <f>D109</f>
        <v>416.27</v>
      </c>
    </row>
    <row r="129" spans="1:22" x14ac:dyDescent="0.25">
      <c r="A129" s="62" t="s">
        <v>137</v>
      </c>
      <c r="B129" s="62"/>
      <c r="C129" s="37"/>
      <c r="D129" s="38">
        <f>ROUND(SUM(D124:D128),2)</f>
        <v>6991.29</v>
      </c>
    </row>
    <row r="130" spans="1:22" x14ac:dyDescent="0.25">
      <c r="A130" s="29" t="s">
        <v>12</v>
      </c>
      <c r="B130" s="20" t="s">
        <v>123</v>
      </c>
      <c r="C130" s="37">
        <f>D130/$D$131</f>
        <v>0.20909185525071383</v>
      </c>
      <c r="D130" s="32">
        <f>D120</f>
        <v>1848.28</v>
      </c>
    </row>
    <row r="131" spans="1:22" x14ac:dyDescent="0.25">
      <c r="A131" s="62" t="s">
        <v>138</v>
      </c>
      <c r="B131" s="62"/>
      <c r="C131" s="37">
        <f>SUM(C124:C130)</f>
        <v>1.0000005656390138</v>
      </c>
      <c r="D131" s="38">
        <f>ROUNDDOWN((D129+D114+D115)/(1-C116),2)</f>
        <v>8839.56</v>
      </c>
    </row>
    <row r="133" spans="1:22" x14ac:dyDescent="0.25">
      <c r="N133" s="39"/>
      <c r="O133" s="39"/>
      <c r="P133" s="39"/>
      <c r="Q133" s="39"/>
      <c r="R133" s="39"/>
      <c r="S133" s="39"/>
      <c r="T133" s="39"/>
      <c r="V133" s="39"/>
    </row>
    <row r="134" spans="1:22" x14ac:dyDescent="0.25">
      <c r="N134" s="39"/>
      <c r="O134" s="39"/>
      <c r="P134" s="39"/>
      <c r="Q134" s="39"/>
      <c r="R134" s="39"/>
      <c r="S134" s="39"/>
      <c r="T134" s="39"/>
      <c r="V134" s="39"/>
    </row>
  </sheetData>
  <mergeCells count="52">
    <mergeCell ref="C17:D17"/>
    <mergeCell ref="C2:D2"/>
    <mergeCell ref="C3:D3"/>
    <mergeCell ref="C4:D4"/>
    <mergeCell ref="C5:D5"/>
    <mergeCell ref="C8:D8"/>
    <mergeCell ref="C9:D9"/>
    <mergeCell ref="C10:D10"/>
    <mergeCell ref="C13:D13"/>
    <mergeCell ref="C14:D14"/>
    <mergeCell ref="C15:D15"/>
    <mergeCell ref="C16:D16"/>
    <mergeCell ref="A52:A53"/>
    <mergeCell ref="B52:B53"/>
    <mergeCell ref="A19:B19"/>
    <mergeCell ref="C19:D19"/>
    <mergeCell ref="A25:B25"/>
    <mergeCell ref="A28:B28"/>
    <mergeCell ref="C28:D28"/>
    <mergeCell ref="A32:B32"/>
    <mergeCell ref="A35:B35"/>
    <mergeCell ref="C35:D35"/>
    <mergeCell ref="A45:B45"/>
    <mergeCell ref="A48:B48"/>
    <mergeCell ref="C48:D48"/>
    <mergeCell ref="A58:B58"/>
    <mergeCell ref="A61:B61"/>
    <mergeCell ref="C61:D61"/>
    <mergeCell ref="A66:B66"/>
    <mergeCell ref="A69:B69"/>
    <mergeCell ref="C69:D69"/>
    <mergeCell ref="A76:B76"/>
    <mergeCell ref="A79:B79"/>
    <mergeCell ref="C79:D79"/>
    <mergeCell ref="A87:B87"/>
    <mergeCell ref="A90:B90"/>
    <mergeCell ref="C90:D90"/>
    <mergeCell ref="C112:D112"/>
    <mergeCell ref="A120:B120"/>
    <mergeCell ref="A122:B122"/>
    <mergeCell ref="C122:D122"/>
    <mergeCell ref="A93:B93"/>
    <mergeCell ref="A96:B96"/>
    <mergeCell ref="C96:D96"/>
    <mergeCell ref="A100:B100"/>
    <mergeCell ref="A103:B103"/>
    <mergeCell ref="C103:D103"/>
    <mergeCell ref="A123:B123"/>
    <mergeCell ref="A129:B129"/>
    <mergeCell ref="A131:B131"/>
    <mergeCell ref="A109:B109"/>
    <mergeCell ref="A112:B112"/>
  </mergeCells>
  <printOptions horizontalCentered="1"/>
  <pageMargins left="7.874015748031496E-2" right="7.874015748031496E-2" top="1.1811023622047245" bottom="1.1811023622047245" header="0.31496062992125984" footer="0.31496062992125984"/>
  <pageSetup paperSize="9" scale="29" orientation="portrait" r:id="rId1"/>
  <headerFooter>
    <oddHeader xml:space="preserve">&amp;L&amp;G
</oddHeader>
    <oddFooter xml:space="preserve">&amp;L
</oddFooter>
  </headerFooter>
  <legacy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01D59-2365-4D0F-832D-5C075C87E269}">
  <sheetPr>
    <tabColor theme="4" tint="0.59999389629810485"/>
    <pageSetUpPr fitToPage="1"/>
  </sheetPr>
  <dimension ref="A1:V134"/>
  <sheetViews>
    <sheetView view="pageBreakPreview" topLeftCell="A110" zoomScaleNormal="90" zoomScaleSheetLayoutView="100" workbookViewId="0">
      <selection activeCell="I104" sqref="I104:L105"/>
    </sheetView>
  </sheetViews>
  <sheetFormatPr defaultRowHeight="15" x14ac:dyDescent="0.25"/>
  <cols>
    <col min="1" max="1" width="12.28515625" customWidth="1"/>
    <col min="2" max="2" width="54.85546875" customWidth="1"/>
    <col min="3" max="3" width="13.7109375" customWidth="1"/>
    <col min="4" max="4" width="17.7109375" customWidth="1"/>
    <col min="5" max="5" width="13.7109375" customWidth="1"/>
    <col min="6" max="6" width="17.7109375" customWidth="1"/>
    <col min="7" max="7" width="13.7109375" customWidth="1"/>
    <col min="8" max="8" width="17.7109375" customWidth="1"/>
    <col min="9" max="9" width="13.7109375" customWidth="1"/>
    <col min="10" max="10" width="17.7109375" customWidth="1"/>
    <col min="11" max="11" width="13.7109375" customWidth="1"/>
    <col min="12" max="12" width="17.7109375" customWidth="1"/>
    <col min="13" max="13" width="13.7109375" customWidth="1"/>
    <col min="14" max="20" width="17.7109375" customWidth="1"/>
    <col min="21" max="21" width="13.7109375" customWidth="1"/>
    <col min="22" max="22" width="17.7109375" customWidth="1"/>
    <col min="23" max="23" width="13.7109375" customWidth="1"/>
    <col min="24" max="24" width="17.7109375" customWidth="1"/>
    <col min="25" max="25" width="13.7109375" customWidth="1"/>
    <col min="26" max="26" width="17.7109375" customWidth="1"/>
    <col min="27" max="27" width="13.7109375" customWidth="1"/>
    <col min="28" max="28" width="17.7109375" customWidth="1"/>
    <col min="29" max="33" width="8.7109375" customWidth="1"/>
    <col min="35" max="1029" width="8.7109375" customWidth="1"/>
  </cols>
  <sheetData>
    <row r="1" spans="1:4" x14ac:dyDescent="0.25">
      <c r="A1" s="17" t="s">
        <v>30</v>
      </c>
      <c r="B1" s="17"/>
      <c r="C1" s="17"/>
      <c r="D1" s="17"/>
    </row>
    <row r="2" spans="1:4" x14ac:dyDescent="0.25">
      <c r="A2" s="18" t="s">
        <v>4</v>
      </c>
      <c r="B2" s="19" t="s">
        <v>31</v>
      </c>
      <c r="C2" s="71" t="s">
        <v>32</v>
      </c>
      <c r="D2" s="67" t="s">
        <v>33</v>
      </c>
    </row>
    <row r="3" spans="1:4" x14ac:dyDescent="0.25">
      <c r="A3" s="18" t="s">
        <v>8</v>
      </c>
      <c r="B3" s="19" t="s">
        <v>34</v>
      </c>
      <c r="C3" s="72" t="s">
        <v>165</v>
      </c>
      <c r="D3" s="73" t="s">
        <v>35</v>
      </c>
    </row>
    <row r="4" spans="1:4" x14ac:dyDescent="0.25">
      <c r="A4" s="18" t="s">
        <v>9</v>
      </c>
      <c r="B4" s="19" t="s">
        <v>36</v>
      </c>
      <c r="C4" s="71">
        <v>2025</v>
      </c>
      <c r="D4" s="67"/>
    </row>
    <row r="5" spans="1:4" x14ac:dyDescent="0.25">
      <c r="A5" s="18" t="s">
        <v>10</v>
      </c>
      <c r="B5" s="19" t="s">
        <v>37</v>
      </c>
      <c r="C5" s="71">
        <v>12</v>
      </c>
      <c r="D5" s="67"/>
    </row>
    <row r="7" spans="1:4" ht="14.45" customHeight="1" x14ac:dyDescent="0.25">
      <c r="A7" s="17" t="s">
        <v>38</v>
      </c>
      <c r="B7" s="17"/>
      <c r="C7" s="17"/>
      <c r="D7" s="17"/>
    </row>
    <row r="8" spans="1:4" ht="30.75" customHeight="1" x14ac:dyDescent="0.25">
      <c r="A8" s="18">
        <v>1</v>
      </c>
      <c r="B8" s="20" t="s">
        <v>39</v>
      </c>
      <c r="C8" s="74"/>
      <c r="D8" s="75"/>
    </row>
    <row r="9" spans="1:4" x14ac:dyDescent="0.25">
      <c r="A9" s="18" t="s">
        <v>4</v>
      </c>
      <c r="B9" s="19" t="s">
        <v>40</v>
      </c>
      <c r="C9" s="71" t="s">
        <v>41</v>
      </c>
      <c r="D9" s="67"/>
    </row>
    <row r="10" spans="1:4" x14ac:dyDescent="0.25">
      <c r="A10" s="18" t="s">
        <v>8</v>
      </c>
      <c r="B10" s="19" t="s">
        <v>42</v>
      </c>
      <c r="C10" s="71">
        <v>1</v>
      </c>
      <c r="D10" s="67"/>
    </row>
    <row r="11" spans="1:4" x14ac:dyDescent="0.25">
      <c r="A11" s="13"/>
      <c r="C11" s="21"/>
    </row>
    <row r="12" spans="1:4" ht="14.45" customHeight="1" x14ac:dyDescent="0.25">
      <c r="A12" s="17" t="s">
        <v>43</v>
      </c>
      <c r="B12" s="17"/>
      <c r="C12" s="17"/>
      <c r="D12" s="17"/>
    </row>
    <row r="13" spans="1:4" ht="39" customHeight="1" x14ac:dyDescent="0.25">
      <c r="A13" s="18">
        <v>1</v>
      </c>
      <c r="B13" s="19" t="s">
        <v>44</v>
      </c>
      <c r="C13" s="74"/>
      <c r="D13" s="75"/>
    </row>
    <row r="14" spans="1:4" x14ac:dyDescent="0.25">
      <c r="A14" s="18">
        <v>2</v>
      </c>
      <c r="B14" s="19" t="s">
        <v>45</v>
      </c>
      <c r="C14" s="71" t="s">
        <v>161</v>
      </c>
      <c r="D14" s="67"/>
    </row>
    <row r="15" spans="1:4" x14ac:dyDescent="0.25">
      <c r="A15" s="18">
        <v>3</v>
      </c>
      <c r="B15" s="19" t="s">
        <v>46</v>
      </c>
      <c r="C15" s="76"/>
      <c r="D15" s="77"/>
    </row>
    <row r="16" spans="1:4" x14ac:dyDescent="0.25">
      <c r="A16" s="18">
        <v>4</v>
      </c>
      <c r="B16" s="19" t="s">
        <v>47</v>
      </c>
      <c r="C16" s="71" t="s">
        <v>48</v>
      </c>
      <c r="D16" s="67"/>
    </row>
    <row r="17" spans="1:5" x14ac:dyDescent="0.25">
      <c r="A17" s="18">
        <v>5</v>
      </c>
      <c r="B17" s="19" t="s">
        <v>49</v>
      </c>
      <c r="C17" s="66"/>
      <c r="D17" s="67"/>
    </row>
    <row r="19" spans="1:5" ht="39.950000000000003" customHeight="1" x14ac:dyDescent="0.25">
      <c r="A19" s="68" t="s">
        <v>50</v>
      </c>
      <c r="B19" s="68"/>
      <c r="C19" s="69"/>
      <c r="D19" s="70"/>
    </row>
    <row r="20" spans="1:5" x14ac:dyDescent="0.25">
      <c r="A20" s="18">
        <v>1</v>
      </c>
      <c r="B20" s="18" t="s">
        <v>3</v>
      </c>
      <c r="C20" s="18"/>
      <c r="D20" s="18" t="s">
        <v>25</v>
      </c>
    </row>
    <row r="21" spans="1:5" x14ac:dyDescent="0.25">
      <c r="A21" s="18" t="s">
        <v>4</v>
      </c>
      <c r="B21" s="19" t="s">
        <v>51</v>
      </c>
      <c r="C21" s="22"/>
      <c r="D21" s="45">
        <v>1601.55</v>
      </c>
      <c r="E21" t="s">
        <v>154</v>
      </c>
    </row>
    <row r="22" spans="1:5" x14ac:dyDescent="0.25">
      <c r="A22" s="18" t="s">
        <v>8</v>
      </c>
      <c r="B22" s="19" t="s">
        <v>52</v>
      </c>
      <c r="C22" s="22"/>
      <c r="D22" s="19"/>
      <c r="E22" t="s">
        <v>53</v>
      </c>
    </row>
    <row r="23" spans="1:5" x14ac:dyDescent="0.25">
      <c r="A23" s="18" t="s">
        <v>9</v>
      </c>
      <c r="B23" s="19" t="s">
        <v>54</v>
      </c>
      <c r="C23" s="22">
        <v>0.2</v>
      </c>
      <c r="D23" s="23"/>
      <c r="E23" t="s">
        <v>148</v>
      </c>
    </row>
    <row r="24" spans="1:5" x14ac:dyDescent="0.25">
      <c r="A24" s="18" t="s">
        <v>10</v>
      </c>
      <c r="B24" s="19" t="s">
        <v>55</v>
      </c>
      <c r="C24" s="22">
        <v>0.3</v>
      </c>
      <c r="D24" s="23">
        <f>D21*C24</f>
        <v>480.46499999999997</v>
      </c>
      <c r="E24" t="s">
        <v>56</v>
      </c>
    </row>
    <row r="25" spans="1:5" x14ac:dyDescent="0.25">
      <c r="A25" s="63" t="s">
        <v>57</v>
      </c>
      <c r="B25" s="63"/>
      <c r="C25" s="19"/>
      <c r="D25" s="24">
        <f>SUM(D21:D24)</f>
        <v>2082.0149999999999</v>
      </c>
    </row>
    <row r="27" spans="1:5" ht="15" customHeight="1" x14ac:dyDescent="0.25"/>
    <row r="28" spans="1:5" ht="39.950000000000003" customHeight="1" x14ac:dyDescent="0.25">
      <c r="A28" s="68" t="s">
        <v>58</v>
      </c>
      <c r="B28" s="68"/>
      <c r="C28" s="64">
        <f>$C$19</f>
        <v>0</v>
      </c>
      <c r="D28" s="64"/>
    </row>
    <row r="29" spans="1:5" x14ac:dyDescent="0.25">
      <c r="A29" s="18" t="s">
        <v>59</v>
      </c>
      <c r="B29" s="18" t="s">
        <v>60</v>
      </c>
      <c r="C29" s="18" t="s">
        <v>61</v>
      </c>
      <c r="D29" s="18" t="s">
        <v>25</v>
      </c>
    </row>
    <row r="30" spans="1:5" x14ac:dyDescent="0.25">
      <c r="A30" s="18" t="s">
        <v>4</v>
      </c>
      <c r="B30" s="19" t="s">
        <v>63</v>
      </c>
      <c r="C30" s="25">
        <f>1/12</f>
        <v>8.3333333333333329E-2</v>
      </c>
      <c r="D30" s="23">
        <f>ROUND(C30*D25,2)</f>
        <v>173.5</v>
      </c>
      <c r="E30" t="s">
        <v>62</v>
      </c>
    </row>
    <row r="31" spans="1:5" x14ac:dyDescent="0.25">
      <c r="A31" s="18" t="s">
        <v>8</v>
      </c>
      <c r="B31" s="19" t="s">
        <v>64</v>
      </c>
      <c r="C31" s="25">
        <f>(1/12)+(1/3/12)</f>
        <v>0.1111111111111111</v>
      </c>
      <c r="D31" s="23">
        <f>ROUND(C31*D25,2)</f>
        <v>231.34</v>
      </c>
      <c r="E31" t="s">
        <v>139</v>
      </c>
    </row>
    <row r="32" spans="1:5" x14ac:dyDescent="0.25">
      <c r="A32" s="63" t="s">
        <v>57</v>
      </c>
      <c r="B32" s="63"/>
      <c r="C32" s="26">
        <f>SUM(C30:C31)</f>
        <v>0.19444444444444442</v>
      </c>
      <c r="D32" s="24">
        <f>SUM(D30:D31)</f>
        <v>404.84000000000003</v>
      </c>
    </row>
    <row r="34" spans="1:5" ht="15" customHeight="1" x14ac:dyDescent="0.25"/>
    <row r="35" spans="1:5" ht="39.950000000000003" customHeight="1" x14ac:dyDescent="0.25">
      <c r="A35" s="64" t="s">
        <v>65</v>
      </c>
      <c r="B35" s="64"/>
      <c r="C35" s="64">
        <f>$C$19</f>
        <v>0</v>
      </c>
      <c r="D35" s="64"/>
    </row>
    <row r="36" spans="1:5" x14ac:dyDescent="0.25">
      <c r="A36" s="18" t="s">
        <v>66</v>
      </c>
      <c r="B36" s="18" t="s">
        <v>67</v>
      </c>
      <c r="C36" s="18" t="s">
        <v>61</v>
      </c>
      <c r="D36" s="18" t="s">
        <v>25</v>
      </c>
    </row>
    <row r="37" spans="1:5" x14ac:dyDescent="0.25">
      <c r="A37" s="18" t="s">
        <v>4</v>
      </c>
      <c r="B37" s="19" t="s">
        <v>69</v>
      </c>
      <c r="C37" s="27">
        <v>0.2</v>
      </c>
      <c r="D37" s="23">
        <f>C37*($D$32+$D$25)</f>
        <v>497.37100000000004</v>
      </c>
      <c r="E37" t="s">
        <v>68</v>
      </c>
    </row>
    <row r="38" spans="1:5" x14ac:dyDescent="0.25">
      <c r="A38" s="18" t="s">
        <v>8</v>
      </c>
      <c r="B38" s="19" t="s">
        <v>71</v>
      </c>
      <c r="C38" s="27">
        <v>2.5000000000000001E-2</v>
      </c>
      <c r="D38" s="23">
        <f t="shared" ref="D38:D44" si="0">C38*($D$32+$D$25)</f>
        <v>62.171375000000005</v>
      </c>
      <c r="E38" t="s">
        <v>70</v>
      </c>
    </row>
    <row r="39" spans="1:5" s="44" customFormat="1" x14ac:dyDescent="0.25">
      <c r="A39" s="40" t="s">
        <v>9</v>
      </c>
      <c r="B39" s="41" t="s">
        <v>73</v>
      </c>
      <c r="C39" s="42">
        <v>0.03</v>
      </c>
      <c r="D39" s="43">
        <f t="shared" si="0"/>
        <v>74.605649999999997</v>
      </c>
      <c r="E39" s="44" t="s">
        <v>72</v>
      </c>
    </row>
    <row r="40" spans="1:5" x14ac:dyDescent="0.25">
      <c r="A40" s="18" t="s">
        <v>10</v>
      </c>
      <c r="B40" s="19" t="s">
        <v>75</v>
      </c>
      <c r="C40" s="27">
        <v>1.4999999999999999E-2</v>
      </c>
      <c r="D40" s="23">
        <f t="shared" si="0"/>
        <v>37.302824999999999</v>
      </c>
      <c r="E40" t="s">
        <v>74</v>
      </c>
    </row>
    <row r="41" spans="1:5" x14ac:dyDescent="0.25">
      <c r="A41" s="18" t="s">
        <v>11</v>
      </c>
      <c r="B41" s="19" t="s">
        <v>77</v>
      </c>
      <c r="C41" s="27">
        <v>0.01</v>
      </c>
      <c r="D41" s="23">
        <f t="shared" si="0"/>
        <v>24.868549999999999</v>
      </c>
      <c r="E41" t="s">
        <v>76</v>
      </c>
    </row>
    <row r="42" spans="1:5" x14ac:dyDescent="0.25">
      <c r="A42" s="18" t="s">
        <v>12</v>
      </c>
      <c r="B42" s="19" t="s">
        <v>79</v>
      </c>
      <c r="C42" s="27">
        <v>6.0000000000000001E-3</v>
      </c>
      <c r="D42" s="23">
        <f t="shared" si="0"/>
        <v>14.92113</v>
      </c>
      <c r="E42" t="s">
        <v>78</v>
      </c>
    </row>
    <row r="43" spans="1:5" x14ac:dyDescent="0.25">
      <c r="A43" s="18" t="s">
        <v>16</v>
      </c>
      <c r="B43" s="19" t="s">
        <v>81</v>
      </c>
      <c r="C43" s="27">
        <v>2E-3</v>
      </c>
      <c r="D43" s="23">
        <f t="shared" si="0"/>
        <v>4.9737100000000005</v>
      </c>
      <c r="E43" t="s">
        <v>80</v>
      </c>
    </row>
    <row r="44" spans="1:5" x14ac:dyDescent="0.25">
      <c r="A44" s="18" t="s">
        <v>17</v>
      </c>
      <c r="B44" s="19" t="s">
        <v>83</v>
      </c>
      <c r="C44" s="27">
        <v>0.08</v>
      </c>
      <c r="D44" s="23">
        <f t="shared" si="0"/>
        <v>198.94839999999999</v>
      </c>
      <c r="E44" t="s">
        <v>82</v>
      </c>
    </row>
    <row r="45" spans="1:5" x14ac:dyDescent="0.25">
      <c r="A45" s="63" t="s">
        <v>57</v>
      </c>
      <c r="B45" s="63"/>
      <c r="C45" s="27">
        <f>SUM(C37:C44)</f>
        <v>0.36800000000000005</v>
      </c>
      <c r="D45" s="24">
        <f>(ROUND(SUM(D37:D44),2))</f>
        <v>915.16</v>
      </c>
    </row>
    <row r="47" spans="1:5" ht="15" customHeight="1" x14ac:dyDescent="0.25"/>
    <row r="48" spans="1:5" ht="39.950000000000003" customHeight="1" x14ac:dyDescent="0.25">
      <c r="A48" s="64" t="s">
        <v>84</v>
      </c>
      <c r="B48" s="64"/>
      <c r="C48" s="64">
        <f>$C$19</f>
        <v>0</v>
      </c>
      <c r="D48" s="64"/>
    </row>
    <row r="49" spans="1:6" ht="30" x14ac:dyDescent="0.25">
      <c r="A49" s="18" t="s">
        <v>85</v>
      </c>
      <c r="B49" s="18" t="s">
        <v>5</v>
      </c>
      <c r="C49" s="28" t="s">
        <v>86</v>
      </c>
      <c r="D49" s="18" t="s">
        <v>25</v>
      </c>
      <c r="F49" s="47"/>
    </row>
    <row r="50" spans="1:6" x14ac:dyDescent="0.25">
      <c r="A50" s="18" t="s">
        <v>4</v>
      </c>
      <c r="B50" s="19" t="s">
        <v>87</v>
      </c>
      <c r="C50" s="53">
        <v>4.3</v>
      </c>
      <c r="D50" s="23">
        <f>IF(C50*21*4&gt;D51*-1,(C50*21*4)-D51*-1,0)</f>
        <v>265.11</v>
      </c>
      <c r="E50" s="52" t="s">
        <v>155</v>
      </c>
    </row>
    <row r="51" spans="1:6" x14ac:dyDescent="0.25">
      <c r="A51" s="2" t="s">
        <v>6</v>
      </c>
      <c r="B51" s="3" t="s">
        <v>7</v>
      </c>
      <c r="C51" s="2"/>
      <c r="D51" s="14">
        <f>ROUND((D21*6%*-1),2)</f>
        <v>-96.09</v>
      </c>
      <c r="E51" t="s">
        <v>140</v>
      </c>
    </row>
    <row r="52" spans="1:6" ht="30" x14ac:dyDescent="0.25">
      <c r="A52" s="61" t="s">
        <v>8</v>
      </c>
      <c r="B52" s="65" t="s">
        <v>88</v>
      </c>
      <c r="C52" s="30" t="s">
        <v>89</v>
      </c>
      <c r="D52" s="23"/>
    </row>
    <row r="53" spans="1:6" x14ac:dyDescent="0.25">
      <c r="A53" s="61"/>
      <c r="B53" s="65"/>
      <c r="C53" s="53">
        <v>25</v>
      </c>
      <c r="D53" s="23">
        <f>(C53*21)</f>
        <v>525</v>
      </c>
      <c r="E53" s="52" t="s">
        <v>156</v>
      </c>
    </row>
    <row r="54" spans="1:6" x14ac:dyDescent="0.25">
      <c r="A54" s="18" t="s">
        <v>9</v>
      </c>
      <c r="B54" s="19" t="s">
        <v>162</v>
      </c>
      <c r="C54" s="27">
        <v>0.11</v>
      </c>
      <c r="D54" s="54">
        <f>(D53*C54)*-1</f>
        <v>-57.75</v>
      </c>
      <c r="E54" s="52" t="s">
        <v>163</v>
      </c>
    </row>
    <row r="55" spans="1:6" x14ac:dyDescent="0.25">
      <c r="A55" s="18" t="s">
        <v>145</v>
      </c>
      <c r="B55" s="19"/>
      <c r="C55" s="27"/>
      <c r="D55" s="23"/>
      <c r="E55" t="s">
        <v>149</v>
      </c>
    </row>
    <row r="56" spans="1:6" x14ac:dyDescent="0.25">
      <c r="A56" s="18"/>
      <c r="B56" s="19" t="s">
        <v>146</v>
      </c>
      <c r="C56" s="27"/>
      <c r="D56" s="23"/>
    </row>
    <row r="57" spans="1:6" x14ac:dyDescent="0.25">
      <c r="A57" s="18"/>
      <c r="B57" s="19"/>
      <c r="C57" s="27"/>
      <c r="D57" s="18"/>
    </row>
    <row r="58" spans="1:6" x14ac:dyDescent="0.25">
      <c r="A58" s="63" t="s">
        <v>57</v>
      </c>
      <c r="B58" s="63"/>
      <c r="C58" s="19"/>
      <c r="D58" s="24">
        <f>IF(D50&gt;D51,D53+D50+D51,D53)+D54+D55</f>
        <v>636.27</v>
      </c>
      <c r="F58" s="39"/>
    </row>
    <row r="59" spans="1:6" x14ac:dyDescent="0.25">
      <c r="F59" s="39"/>
    </row>
    <row r="60" spans="1:6" ht="15" customHeight="1" x14ac:dyDescent="0.25"/>
    <row r="61" spans="1:6" ht="39.950000000000003" customHeight="1" x14ac:dyDescent="0.25">
      <c r="A61" s="64" t="s">
        <v>91</v>
      </c>
      <c r="B61" s="64"/>
      <c r="C61" s="64">
        <f>$C$19</f>
        <v>0</v>
      </c>
      <c r="D61" s="64"/>
    </row>
    <row r="62" spans="1:6" x14ac:dyDescent="0.25">
      <c r="A62" s="18">
        <v>2</v>
      </c>
      <c r="B62" s="18" t="s">
        <v>5</v>
      </c>
      <c r="C62" s="18"/>
      <c r="D62" s="18" t="s">
        <v>25</v>
      </c>
    </row>
    <row r="63" spans="1:6" x14ac:dyDescent="0.25">
      <c r="A63" s="18" t="s">
        <v>59</v>
      </c>
      <c r="B63" s="19" t="s">
        <v>92</v>
      </c>
      <c r="C63" s="31"/>
      <c r="D63" s="23">
        <f>D32</f>
        <v>404.84000000000003</v>
      </c>
      <c r="E63" s="39"/>
    </row>
    <row r="64" spans="1:6" x14ac:dyDescent="0.25">
      <c r="A64" s="18" t="s">
        <v>66</v>
      </c>
      <c r="B64" s="19" t="s">
        <v>67</v>
      </c>
      <c r="C64" s="31"/>
      <c r="D64" s="32">
        <f>D45</f>
        <v>915.16</v>
      </c>
    </row>
    <row r="65" spans="1:5" x14ac:dyDescent="0.25">
      <c r="A65" s="18" t="s">
        <v>85</v>
      </c>
      <c r="B65" s="19" t="s">
        <v>5</v>
      </c>
      <c r="C65" s="31"/>
      <c r="D65" s="32">
        <f>D58</f>
        <v>636.27</v>
      </c>
    </row>
    <row r="66" spans="1:5" x14ac:dyDescent="0.25">
      <c r="A66" s="63" t="s">
        <v>57</v>
      </c>
      <c r="B66" s="63"/>
      <c r="C66" s="19"/>
      <c r="D66" s="24">
        <f>SUM(D63:D65)</f>
        <v>1956.27</v>
      </c>
    </row>
    <row r="68" spans="1:5" ht="15" customHeight="1" x14ac:dyDescent="0.25"/>
    <row r="69" spans="1:5" ht="39.950000000000003" customHeight="1" x14ac:dyDescent="0.25">
      <c r="A69" s="64" t="s">
        <v>93</v>
      </c>
      <c r="B69" s="64"/>
      <c r="C69" s="64">
        <f>$C$19</f>
        <v>0</v>
      </c>
      <c r="D69" s="64"/>
    </row>
    <row r="70" spans="1:5" x14ac:dyDescent="0.25">
      <c r="A70" s="18">
        <v>3</v>
      </c>
      <c r="B70" s="18" t="s">
        <v>19</v>
      </c>
      <c r="C70" s="18" t="s">
        <v>61</v>
      </c>
      <c r="D70" s="18" t="s">
        <v>25</v>
      </c>
    </row>
    <row r="71" spans="1:5" x14ac:dyDescent="0.25">
      <c r="A71" s="18" t="s">
        <v>4</v>
      </c>
      <c r="B71" s="19" t="s">
        <v>20</v>
      </c>
      <c r="C71" s="25">
        <f>(1/12*5.55%)</f>
        <v>4.6249999999999998E-3</v>
      </c>
      <c r="D71" s="23">
        <f>ROUND(C71*D25,2)</f>
        <v>9.6300000000000008</v>
      </c>
      <c r="E71" t="s">
        <v>94</v>
      </c>
    </row>
    <row r="72" spans="1:5" x14ac:dyDescent="0.25">
      <c r="A72" s="18" t="s">
        <v>8</v>
      </c>
      <c r="B72" s="19" t="s">
        <v>95</v>
      </c>
      <c r="C72" s="25">
        <v>0.08</v>
      </c>
      <c r="D72" s="23">
        <f>C72*D71</f>
        <v>0.77040000000000008</v>
      </c>
    </row>
    <row r="73" spans="1:5" x14ac:dyDescent="0.25">
      <c r="A73" s="18" t="s">
        <v>9</v>
      </c>
      <c r="B73" s="19" t="s">
        <v>97</v>
      </c>
      <c r="C73" s="25">
        <f>(7/30)/12</f>
        <v>1.9444444444444445E-2</v>
      </c>
      <c r="D73" s="23">
        <f>C73*D25</f>
        <v>40.483624999999996</v>
      </c>
      <c r="E73" t="s">
        <v>96</v>
      </c>
    </row>
    <row r="74" spans="1:5" x14ac:dyDescent="0.25">
      <c r="A74" s="29" t="s">
        <v>10</v>
      </c>
      <c r="B74" s="33" t="s">
        <v>98</v>
      </c>
      <c r="C74" s="25">
        <f>C45</f>
        <v>0.36800000000000005</v>
      </c>
      <c r="D74" s="23">
        <f>C74*D73</f>
        <v>14.897974000000001</v>
      </c>
    </row>
    <row r="75" spans="1:5" x14ac:dyDescent="0.25">
      <c r="A75" s="18" t="s">
        <v>11</v>
      </c>
      <c r="B75" s="19" t="s">
        <v>100</v>
      </c>
      <c r="C75" s="25">
        <v>0.04</v>
      </c>
      <c r="D75" s="23">
        <f>C75*D25</f>
        <v>83.280599999999993</v>
      </c>
      <c r="E75" t="s">
        <v>99</v>
      </c>
    </row>
    <row r="76" spans="1:5" x14ac:dyDescent="0.25">
      <c r="A76" s="63" t="s">
        <v>57</v>
      </c>
      <c r="B76" s="63"/>
      <c r="C76" s="19"/>
      <c r="D76" s="24">
        <f>ROUND(SUM(D71:D75),2)</f>
        <v>149.06</v>
      </c>
    </row>
    <row r="78" spans="1:5" ht="15" customHeight="1" x14ac:dyDescent="0.25"/>
    <row r="79" spans="1:5" ht="39.950000000000003" customHeight="1" x14ac:dyDescent="0.25">
      <c r="A79" s="64" t="s">
        <v>101</v>
      </c>
      <c r="B79" s="64"/>
      <c r="C79" s="64">
        <f>$C$19</f>
        <v>0</v>
      </c>
      <c r="D79" s="64"/>
    </row>
    <row r="80" spans="1:5" x14ac:dyDescent="0.25">
      <c r="A80" s="18" t="s">
        <v>15</v>
      </c>
      <c r="B80" s="18" t="s">
        <v>102</v>
      </c>
      <c r="C80" s="18" t="s">
        <v>61</v>
      </c>
      <c r="D80" s="18" t="s">
        <v>25</v>
      </c>
    </row>
    <row r="81" spans="1:5" x14ac:dyDescent="0.25">
      <c r="A81" s="18" t="s">
        <v>4</v>
      </c>
      <c r="B81" s="19" t="s">
        <v>104</v>
      </c>
      <c r="C81" s="25">
        <f>12.1%-C31</f>
        <v>9.8888888888888915E-3</v>
      </c>
      <c r="D81" s="23">
        <f t="shared" ref="D81:D86" si="1">C81*($D$25+$D$63+$D$64+$D$76)</f>
        <v>35.116186111111119</v>
      </c>
      <c r="E81" t="s">
        <v>103</v>
      </c>
    </row>
    <row r="82" spans="1:5" x14ac:dyDescent="0.25">
      <c r="A82" s="18" t="s">
        <v>8</v>
      </c>
      <c r="B82" s="19" t="s">
        <v>106</v>
      </c>
      <c r="C82" s="25">
        <f>(5.96/30)/12</f>
        <v>1.6555555555555556E-2</v>
      </c>
      <c r="D82" s="23">
        <f t="shared" si="1"/>
        <v>58.79001944444444</v>
      </c>
      <c r="E82" t="s">
        <v>105</v>
      </c>
    </row>
    <row r="83" spans="1:5" ht="15" customHeight="1" x14ac:dyDescent="0.25">
      <c r="A83" s="18" t="s">
        <v>9</v>
      </c>
      <c r="B83" s="19" t="s">
        <v>108</v>
      </c>
      <c r="C83" s="25">
        <f>((5/30)/12)*0.015</f>
        <v>2.0833333333333332E-4</v>
      </c>
      <c r="D83" s="23">
        <f t="shared" si="1"/>
        <v>0.73980729166666659</v>
      </c>
      <c r="E83" t="s">
        <v>107</v>
      </c>
    </row>
    <row r="84" spans="1:5" ht="15" customHeight="1" x14ac:dyDescent="0.25">
      <c r="A84" s="29" t="s">
        <v>10</v>
      </c>
      <c r="B84" s="33" t="s">
        <v>110</v>
      </c>
      <c r="C84" s="25">
        <f>(15/360)*0.44%</f>
        <v>1.8333333333333334E-4</v>
      </c>
      <c r="D84" s="23">
        <f t="shared" si="1"/>
        <v>0.65103041666666661</v>
      </c>
      <c r="E84" t="s">
        <v>109</v>
      </c>
    </row>
    <row r="85" spans="1:5" x14ac:dyDescent="0.25">
      <c r="A85" s="29" t="s">
        <v>11</v>
      </c>
      <c r="B85" s="33" t="s">
        <v>112</v>
      </c>
      <c r="C85" s="25">
        <f>50%*(4/12)*1.5%*(8.33%+11.11%)</f>
        <v>4.8599999999999989E-4</v>
      </c>
      <c r="D85" s="23">
        <f t="shared" si="1"/>
        <v>1.7258224499999995</v>
      </c>
      <c r="E85" t="s">
        <v>111</v>
      </c>
    </row>
    <row r="86" spans="1:5" x14ac:dyDescent="0.25">
      <c r="A86" s="18" t="s">
        <v>12</v>
      </c>
      <c r="B86" s="19" t="s">
        <v>113</v>
      </c>
      <c r="C86" s="27"/>
      <c r="D86" s="23">
        <f t="shared" si="1"/>
        <v>0</v>
      </c>
    </row>
    <row r="87" spans="1:5" x14ac:dyDescent="0.25">
      <c r="A87" s="63" t="s">
        <v>57</v>
      </c>
      <c r="B87" s="63"/>
      <c r="C87" s="19"/>
      <c r="D87" s="24">
        <f>ROUND(SUM(D81:D86),2)</f>
        <v>97.02</v>
      </c>
    </row>
    <row r="89" spans="1:5" ht="15" customHeight="1" x14ac:dyDescent="0.25"/>
    <row r="90" spans="1:5" ht="39.950000000000003" customHeight="1" x14ac:dyDescent="0.25">
      <c r="A90" s="64" t="s">
        <v>114</v>
      </c>
      <c r="B90" s="64"/>
      <c r="C90" s="64">
        <f>$C$19</f>
        <v>0</v>
      </c>
      <c r="D90" s="64"/>
    </row>
    <row r="91" spans="1:5" x14ac:dyDescent="0.25">
      <c r="A91" s="18" t="s">
        <v>18</v>
      </c>
      <c r="B91" s="18" t="s">
        <v>115</v>
      </c>
      <c r="C91" s="18"/>
      <c r="D91" s="18" t="s">
        <v>25</v>
      </c>
    </row>
    <row r="92" spans="1:5" ht="30" x14ac:dyDescent="0.25">
      <c r="A92" s="18" t="s">
        <v>4</v>
      </c>
      <c r="B92" s="33" t="s">
        <v>116</v>
      </c>
      <c r="C92" s="31"/>
      <c r="D92" s="23">
        <v>0</v>
      </c>
      <c r="E92" t="s">
        <v>152</v>
      </c>
    </row>
    <row r="93" spans="1:5" x14ac:dyDescent="0.25">
      <c r="A93" s="63" t="s">
        <v>57</v>
      </c>
      <c r="B93" s="63"/>
      <c r="C93" s="19"/>
      <c r="D93" s="24">
        <f>SUM(D92:D92)</f>
        <v>0</v>
      </c>
    </row>
    <row r="95" spans="1:5" ht="15" customHeight="1" x14ac:dyDescent="0.25"/>
    <row r="96" spans="1:5" ht="39.950000000000003" customHeight="1" x14ac:dyDescent="0.25">
      <c r="A96" s="64" t="s">
        <v>117</v>
      </c>
      <c r="B96" s="64"/>
      <c r="C96" s="64">
        <f>$C$19</f>
        <v>0</v>
      </c>
      <c r="D96" s="64"/>
    </row>
    <row r="97" spans="1:12" x14ac:dyDescent="0.25">
      <c r="A97" s="18">
        <v>4</v>
      </c>
      <c r="B97" s="18" t="s">
        <v>118</v>
      </c>
      <c r="C97" s="18"/>
      <c r="D97" s="18" t="s">
        <v>25</v>
      </c>
    </row>
    <row r="98" spans="1:12" x14ac:dyDescent="0.25">
      <c r="A98" s="18" t="s">
        <v>15</v>
      </c>
      <c r="B98" s="19" t="s">
        <v>119</v>
      </c>
      <c r="C98" s="31"/>
      <c r="D98" s="32">
        <f>D87</f>
        <v>97.02</v>
      </c>
      <c r="E98" s="39"/>
    </row>
    <row r="99" spans="1:12" x14ac:dyDescent="0.25">
      <c r="A99" s="18" t="s">
        <v>18</v>
      </c>
      <c r="B99" s="19" t="s">
        <v>115</v>
      </c>
      <c r="C99" s="31"/>
      <c r="D99" s="32">
        <f>D93</f>
        <v>0</v>
      </c>
    </row>
    <row r="100" spans="1:12" x14ac:dyDescent="0.25">
      <c r="A100" s="63" t="s">
        <v>57</v>
      </c>
      <c r="B100" s="63"/>
      <c r="C100" s="19"/>
      <c r="D100" s="24">
        <f>ROUND(SUM(D98:D99),2)</f>
        <v>97.02</v>
      </c>
    </row>
    <row r="102" spans="1:12" ht="15" customHeight="1" x14ac:dyDescent="0.25"/>
    <row r="103" spans="1:12" ht="39.950000000000003" customHeight="1" x14ac:dyDescent="0.25">
      <c r="A103" s="64" t="s">
        <v>120</v>
      </c>
      <c r="B103" s="64"/>
      <c r="C103" s="64">
        <f>$C$19</f>
        <v>0</v>
      </c>
      <c r="D103" s="64"/>
    </row>
    <row r="104" spans="1:12" x14ac:dyDescent="0.25">
      <c r="A104" s="18">
        <v>5</v>
      </c>
      <c r="B104" s="18" t="s">
        <v>13</v>
      </c>
      <c r="C104" s="18"/>
      <c r="D104" s="18" t="s">
        <v>25</v>
      </c>
      <c r="I104" t="s">
        <v>157</v>
      </c>
      <c r="J104" t="s">
        <v>158</v>
      </c>
    </row>
    <row r="105" spans="1:12" x14ac:dyDescent="0.25">
      <c r="A105" s="18" t="s">
        <v>4</v>
      </c>
      <c r="B105" s="19" t="s">
        <v>121</v>
      </c>
      <c r="C105" s="31"/>
      <c r="D105" s="32">
        <v>416.27</v>
      </c>
      <c r="E105" s="52" t="s">
        <v>147</v>
      </c>
      <c r="I105">
        <v>516</v>
      </c>
      <c r="J105">
        <f>(522.96+312.71)/2</f>
        <v>417.83500000000004</v>
      </c>
      <c r="K105">
        <v>315</v>
      </c>
      <c r="L105">
        <f>(K105+J105+I105)/3</f>
        <v>416.27833333333336</v>
      </c>
    </row>
    <row r="106" spans="1:12" x14ac:dyDescent="0.25">
      <c r="A106" s="18" t="s">
        <v>8</v>
      </c>
      <c r="B106" s="19" t="s">
        <v>14</v>
      </c>
      <c r="C106" s="27"/>
      <c r="D106" s="34"/>
    </row>
    <row r="107" spans="1:12" x14ac:dyDescent="0.25">
      <c r="A107" s="18" t="s">
        <v>9</v>
      </c>
      <c r="B107" s="19" t="s">
        <v>122</v>
      </c>
      <c r="C107" s="31"/>
      <c r="D107" s="18"/>
    </row>
    <row r="108" spans="1:12" x14ac:dyDescent="0.25">
      <c r="A108" s="29" t="s">
        <v>10</v>
      </c>
      <c r="B108" s="33" t="s">
        <v>90</v>
      </c>
      <c r="C108" s="31"/>
      <c r="D108" s="18"/>
    </row>
    <row r="109" spans="1:12" x14ac:dyDescent="0.25">
      <c r="A109" s="63" t="s">
        <v>57</v>
      </c>
      <c r="B109" s="63"/>
      <c r="C109" s="19"/>
      <c r="D109" s="24">
        <f>ROUND(SUM(D105:D108),2)</f>
        <v>416.27</v>
      </c>
    </row>
    <row r="111" spans="1:12" ht="15" customHeight="1" x14ac:dyDescent="0.25"/>
    <row r="112" spans="1:12" ht="39.950000000000003" customHeight="1" x14ac:dyDescent="0.25">
      <c r="A112" s="64" t="s">
        <v>123</v>
      </c>
      <c r="B112" s="64"/>
      <c r="C112" s="64">
        <f>$C$19</f>
        <v>0</v>
      </c>
      <c r="D112" s="64"/>
    </row>
    <row r="113" spans="1:11" x14ac:dyDescent="0.25">
      <c r="A113" s="18">
        <v>6</v>
      </c>
      <c r="B113" s="18" t="s">
        <v>124</v>
      </c>
      <c r="C113" s="18" t="s">
        <v>61</v>
      </c>
      <c r="D113" s="18" t="s">
        <v>25</v>
      </c>
    </row>
    <row r="114" spans="1:11" x14ac:dyDescent="0.25">
      <c r="A114" s="18" t="s">
        <v>4</v>
      </c>
      <c r="B114" s="19" t="s">
        <v>125</v>
      </c>
      <c r="C114" s="25">
        <v>0.05</v>
      </c>
      <c r="D114" s="32">
        <f>ROUND(D129*C114,2)</f>
        <v>235.03</v>
      </c>
      <c r="E114" t="s">
        <v>126</v>
      </c>
    </row>
    <row r="115" spans="1:11" x14ac:dyDescent="0.25">
      <c r="A115" s="18" t="s">
        <v>8</v>
      </c>
      <c r="B115" s="19" t="s">
        <v>21</v>
      </c>
      <c r="C115" s="25">
        <v>0.1</v>
      </c>
      <c r="D115" s="32">
        <f>ROUND((D129+D114)*C115,2)</f>
        <v>493.57</v>
      </c>
      <c r="E115" t="s">
        <v>141</v>
      </c>
    </row>
    <row r="116" spans="1:11" x14ac:dyDescent="0.25">
      <c r="A116" s="18" t="s">
        <v>9</v>
      </c>
      <c r="B116" s="19" t="s">
        <v>22</v>
      </c>
      <c r="C116" s="25">
        <f>SUM(C117:C119)</f>
        <v>8.6499999999999994E-2</v>
      </c>
      <c r="D116" s="32">
        <f>SUM(D117:D119)</f>
        <v>514.1</v>
      </c>
      <c r="E116" t="s">
        <v>150</v>
      </c>
    </row>
    <row r="117" spans="1:11" x14ac:dyDescent="0.25">
      <c r="A117" s="29" t="s">
        <v>127</v>
      </c>
      <c r="B117" s="33" t="s">
        <v>24</v>
      </c>
      <c r="C117" s="25">
        <v>6.4999999999999997E-3</v>
      </c>
      <c r="D117" s="32">
        <f>ROUND(C117*D131,2)</f>
        <v>38.630000000000003</v>
      </c>
      <c r="E117" t="s">
        <v>151</v>
      </c>
    </row>
    <row r="118" spans="1:11" x14ac:dyDescent="0.25">
      <c r="A118" s="29" t="s">
        <v>128</v>
      </c>
      <c r="B118" s="33" t="s">
        <v>23</v>
      </c>
      <c r="C118" s="25">
        <v>0.03</v>
      </c>
      <c r="D118" s="32">
        <f>ROUND(C118*D131,2)</f>
        <v>178.3</v>
      </c>
      <c r="E118" t="s">
        <v>129</v>
      </c>
    </row>
    <row r="119" spans="1:11" x14ac:dyDescent="0.25">
      <c r="A119" s="18" t="s">
        <v>130</v>
      </c>
      <c r="B119" s="19" t="s">
        <v>2</v>
      </c>
      <c r="C119" s="25">
        <v>0.05</v>
      </c>
      <c r="D119" s="32">
        <f>ROUND(C119*D131,2)</f>
        <v>297.17</v>
      </c>
    </row>
    <row r="120" spans="1:11" x14ac:dyDescent="0.25">
      <c r="A120" s="63" t="s">
        <v>57</v>
      </c>
      <c r="B120" s="63"/>
      <c r="C120" s="19"/>
      <c r="D120" s="24">
        <f>ROUND(SUM(D114+D115+D116),2)</f>
        <v>1242.7</v>
      </c>
    </row>
    <row r="121" spans="1:11" ht="15" customHeight="1" x14ac:dyDescent="0.25">
      <c r="A121" s="35"/>
      <c r="B121" s="35"/>
      <c r="D121" s="36"/>
    </row>
    <row r="122" spans="1:11" ht="39.950000000000003" customHeight="1" x14ac:dyDescent="0.25">
      <c r="A122" s="64" t="s">
        <v>131</v>
      </c>
      <c r="B122" s="64"/>
      <c r="C122" s="64">
        <f>$C$19</f>
        <v>0</v>
      </c>
      <c r="D122" s="64"/>
      <c r="H122">
        <v>20.45</v>
      </c>
      <c r="I122">
        <v>5</v>
      </c>
      <c r="J122">
        <v>3</v>
      </c>
      <c r="K122">
        <f>(H122+I122+J122)/3</f>
        <v>9.4833333333333325</v>
      </c>
    </row>
    <row r="123" spans="1:11" x14ac:dyDescent="0.25">
      <c r="A123" s="61" t="s">
        <v>132</v>
      </c>
      <c r="B123" s="61"/>
      <c r="C123" s="18" t="s">
        <v>61</v>
      </c>
      <c r="D123" s="18" t="s">
        <v>25</v>
      </c>
      <c r="H123">
        <v>17</v>
      </c>
      <c r="I123">
        <v>6</v>
      </c>
      <c r="J123">
        <v>6.79</v>
      </c>
      <c r="K123">
        <f>(H123+I123+J123)/3</f>
        <v>9.93</v>
      </c>
    </row>
    <row r="124" spans="1:11" x14ac:dyDescent="0.25">
      <c r="A124" s="18" t="s">
        <v>4</v>
      </c>
      <c r="B124" s="19" t="s">
        <v>26</v>
      </c>
      <c r="C124" s="37">
        <f>D124/$D$131</f>
        <v>0.3503111891818223</v>
      </c>
      <c r="D124" s="32">
        <f>D25</f>
        <v>2082.0149999999999</v>
      </c>
    </row>
    <row r="125" spans="1:11" x14ac:dyDescent="0.25">
      <c r="A125" s="18" t="s">
        <v>8</v>
      </c>
      <c r="B125" s="19" t="s">
        <v>133</v>
      </c>
      <c r="C125" s="37">
        <f>D125/$D$131</f>
        <v>0.32915385819061033</v>
      </c>
      <c r="D125" s="32">
        <f>D66</f>
        <v>1956.27</v>
      </c>
    </row>
    <row r="126" spans="1:11" x14ac:dyDescent="0.25">
      <c r="A126" s="18" t="s">
        <v>9</v>
      </c>
      <c r="B126" s="19" t="s">
        <v>134</v>
      </c>
      <c r="C126" s="37">
        <f>D126/$D$131</f>
        <v>2.5080215973200211E-2</v>
      </c>
      <c r="D126" s="32">
        <f>D76</f>
        <v>149.06</v>
      </c>
    </row>
    <row r="127" spans="1:11" x14ac:dyDescent="0.25">
      <c r="A127" s="29" t="s">
        <v>10</v>
      </c>
      <c r="B127" s="33" t="s">
        <v>135</v>
      </c>
      <c r="C127" s="37">
        <f>D127/$D$131</f>
        <v>1.6324181898026865E-2</v>
      </c>
      <c r="D127" s="32">
        <f>D100</f>
        <v>97.02</v>
      </c>
    </row>
    <row r="128" spans="1:11" x14ac:dyDescent="0.25">
      <c r="A128" s="29" t="s">
        <v>11</v>
      </c>
      <c r="B128" s="33" t="s">
        <v>136</v>
      </c>
      <c r="C128" s="37">
        <f>D128/$D$131</f>
        <v>7.0039859809231525E-2</v>
      </c>
      <c r="D128" s="32">
        <f>D109</f>
        <v>416.27</v>
      </c>
    </row>
    <row r="129" spans="1:22" x14ac:dyDescent="0.25">
      <c r="A129" s="62" t="s">
        <v>137</v>
      </c>
      <c r="B129" s="62"/>
      <c r="C129" s="37"/>
      <c r="D129" s="38">
        <f>ROUND(SUM(D124:D128),2)</f>
        <v>4700.6400000000003</v>
      </c>
    </row>
    <row r="130" spans="1:22" x14ac:dyDescent="0.25">
      <c r="A130" s="29" t="s">
        <v>12</v>
      </c>
      <c r="B130" s="20" t="s">
        <v>123</v>
      </c>
      <c r="C130" s="37">
        <f>D130/$D$131</f>
        <v>0.20909153622632431</v>
      </c>
      <c r="D130" s="32">
        <f>D120</f>
        <v>1242.7</v>
      </c>
    </row>
    <row r="131" spans="1:22" x14ac:dyDescent="0.25">
      <c r="A131" s="62" t="s">
        <v>138</v>
      </c>
      <c r="B131" s="62"/>
      <c r="C131" s="37">
        <f>SUM(C124:C130)</f>
        <v>1.0000008412792156</v>
      </c>
      <c r="D131" s="38">
        <f>ROUNDDOWN((D129+D114+D115)/(1-C116),2)</f>
        <v>5943.33</v>
      </c>
    </row>
    <row r="133" spans="1:22" x14ac:dyDescent="0.25">
      <c r="N133" s="39"/>
      <c r="O133" s="39"/>
      <c r="P133" s="39"/>
      <c r="Q133" s="39"/>
      <c r="R133" s="39"/>
      <c r="S133" s="39"/>
      <c r="T133" s="39"/>
      <c r="V133" s="39"/>
    </row>
    <row r="134" spans="1:22" x14ac:dyDescent="0.25">
      <c r="N134" s="39"/>
      <c r="O134" s="39"/>
      <c r="P134" s="39"/>
      <c r="Q134" s="39"/>
      <c r="R134" s="39"/>
      <c r="S134" s="39"/>
      <c r="T134" s="39"/>
      <c r="V134" s="39"/>
    </row>
  </sheetData>
  <mergeCells count="52">
    <mergeCell ref="C17:D17"/>
    <mergeCell ref="C2:D2"/>
    <mergeCell ref="C3:D3"/>
    <mergeCell ref="C4:D4"/>
    <mergeCell ref="C5:D5"/>
    <mergeCell ref="C8:D8"/>
    <mergeCell ref="C9:D9"/>
    <mergeCell ref="C10:D10"/>
    <mergeCell ref="C13:D13"/>
    <mergeCell ref="C14:D14"/>
    <mergeCell ref="C15:D15"/>
    <mergeCell ref="C16:D16"/>
    <mergeCell ref="A52:A53"/>
    <mergeCell ref="B52:B53"/>
    <mergeCell ref="A19:B19"/>
    <mergeCell ref="C19:D19"/>
    <mergeCell ref="A25:B25"/>
    <mergeCell ref="A28:B28"/>
    <mergeCell ref="C28:D28"/>
    <mergeCell ref="A32:B32"/>
    <mergeCell ref="A35:B35"/>
    <mergeCell ref="C35:D35"/>
    <mergeCell ref="A45:B45"/>
    <mergeCell ref="A48:B48"/>
    <mergeCell ref="C48:D48"/>
    <mergeCell ref="A58:B58"/>
    <mergeCell ref="A61:B61"/>
    <mergeCell ref="C61:D61"/>
    <mergeCell ref="A66:B66"/>
    <mergeCell ref="A69:B69"/>
    <mergeCell ref="C69:D69"/>
    <mergeCell ref="A76:B76"/>
    <mergeCell ref="A79:B79"/>
    <mergeCell ref="C79:D79"/>
    <mergeCell ref="A87:B87"/>
    <mergeCell ref="A90:B90"/>
    <mergeCell ref="C90:D90"/>
    <mergeCell ref="C112:D112"/>
    <mergeCell ref="A120:B120"/>
    <mergeCell ref="A122:B122"/>
    <mergeCell ref="C122:D122"/>
    <mergeCell ref="A93:B93"/>
    <mergeCell ref="A96:B96"/>
    <mergeCell ref="C96:D96"/>
    <mergeCell ref="A100:B100"/>
    <mergeCell ref="A103:B103"/>
    <mergeCell ref="C103:D103"/>
    <mergeCell ref="A123:B123"/>
    <mergeCell ref="A129:B129"/>
    <mergeCell ref="A131:B131"/>
    <mergeCell ref="A109:B109"/>
    <mergeCell ref="A112:B112"/>
  </mergeCells>
  <printOptions horizontalCentered="1"/>
  <pageMargins left="7.874015748031496E-2" right="7.874015748031496E-2" top="1.1811023622047245" bottom="1.1811023622047245" header="0.31496062992125984" footer="0.31496062992125984"/>
  <pageSetup paperSize="9" scale="29" orientation="portrait" r:id="rId1"/>
  <headerFooter>
    <oddHeader xml:space="preserve">&amp;L&amp;G
</oddHeader>
    <oddFooter xml:space="preserve">&amp;L
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E93CA-EA47-4B3F-B2FC-6F3BD5DC3CBE}">
  <sheetPr>
    <tabColor theme="4" tint="0.59999389629810485"/>
    <pageSetUpPr fitToPage="1"/>
  </sheetPr>
  <dimension ref="A1:V134"/>
  <sheetViews>
    <sheetView view="pageBreakPreview" topLeftCell="A64" zoomScaleNormal="90" zoomScaleSheetLayoutView="100" workbookViewId="0">
      <selection activeCell="I104" sqref="I104:L105"/>
    </sheetView>
  </sheetViews>
  <sheetFormatPr defaultRowHeight="15" x14ac:dyDescent="0.25"/>
  <cols>
    <col min="1" max="1" width="12.28515625" customWidth="1"/>
    <col min="2" max="2" width="54.85546875" customWidth="1"/>
    <col min="3" max="3" width="13.7109375" customWidth="1"/>
    <col min="4" max="4" width="17.7109375" customWidth="1"/>
    <col min="5" max="5" width="13.7109375" customWidth="1"/>
    <col min="6" max="6" width="17.7109375" customWidth="1"/>
    <col min="7" max="7" width="13.7109375" customWidth="1"/>
    <col min="8" max="8" width="17.7109375" customWidth="1"/>
    <col min="9" max="9" width="13.7109375" customWidth="1"/>
    <col min="10" max="10" width="17.7109375" customWidth="1"/>
    <col min="11" max="11" width="13.7109375" customWidth="1"/>
    <col min="12" max="12" width="17.7109375" customWidth="1"/>
    <col min="13" max="13" width="13.7109375" customWidth="1"/>
    <col min="14" max="20" width="17.7109375" customWidth="1"/>
    <col min="21" max="21" width="13.7109375" customWidth="1"/>
    <col min="22" max="22" width="17.7109375" customWidth="1"/>
    <col min="23" max="23" width="13.7109375" customWidth="1"/>
    <col min="24" max="24" width="17.7109375" customWidth="1"/>
    <col min="25" max="25" width="13.7109375" customWidth="1"/>
    <col min="26" max="26" width="17.7109375" customWidth="1"/>
    <col min="27" max="27" width="13.7109375" customWidth="1"/>
    <col min="28" max="28" width="17.7109375" customWidth="1"/>
    <col min="29" max="33" width="8.7109375" customWidth="1"/>
    <col min="35" max="1029" width="8.7109375" customWidth="1"/>
  </cols>
  <sheetData>
    <row r="1" spans="1:4" x14ac:dyDescent="0.25">
      <c r="A1" s="17" t="s">
        <v>30</v>
      </c>
      <c r="B1" s="17"/>
      <c r="C1" s="17"/>
      <c r="D1" s="17"/>
    </row>
    <row r="2" spans="1:4" x14ac:dyDescent="0.25">
      <c r="A2" s="18" t="s">
        <v>4</v>
      </c>
      <c r="B2" s="19" t="s">
        <v>31</v>
      </c>
      <c r="C2" s="71" t="s">
        <v>32</v>
      </c>
      <c r="D2" s="67" t="s">
        <v>33</v>
      </c>
    </row>
    <row r="3" spans="1:4" x14ac:dyDescent="0.25">
      <c r="A3" s="18" t="s">
        <v>8</v>
      </c>
      <c r="B3" s="19" t="s">
        <v>34</v>
      </c>
      <c r="C3" s="72" t="s">
        <v>165</v>
      </c>
      <c r="D3" s="73" t="s">
        <v>35</v>
      </c>
    </row>
    <row r="4" spans="1:4" x14ac:dyDescent="0.25">
      <c r="A4" s="18" t="s">
        <v>9</v>
      </c>
      <c r="B4" s="19" t="s">
        <v>36</v>
      </c>
      <c r="C4" s="71">
        <v>2025</v>
      </c>
      <c r="D4" s="67"/>
    </row>
    <row r="5" spans="1:4" x14ac:dyDescent="0.25">
      <c r="A5" s="18" t="s">
        <v>10</v>
      </c>
      <c r="B5" s="19" t="s">
        <v>37</v>
      </c>
      <c r="C5" s="71">
        <v>12</v>
      </c>
      <c r="D5" s="67"/>
    </row>
    <row r="7" spans="1:4" ht="14.45" customHeight="1" x14ac:dyDescent="0.25">
      <c r="A7" s="17" t="s">
        <v>38</v>
      </c>
      <c r="B7" s="17"/>
      <c r="C7" s="17"/>
      <c r="D7" s="17"/>
    </row>
    <row r="8" spans="1:4" ht="30.75" customHeight="1" x14ac:dyDescent="0.25">
      <c r="A8" s="18">
        <v>1</v>
      </c>
      <c r="B8" s="20" t="s">
        <v>39</v>
      </c>
      <c r="C8" s="74"/>
      <c r="D8" s="75"/>
    </row>
    <row r="9" spans="1:4" x14ac:dyDescent="0.25">
      <c r="A9" s="18" t="s">
        <v>4</v>
      </c>
      <c r="B9" s="19" t="s">
        <v>40</v>
      </c>
      <c r="C9" s="71" t="s">
        <v>41</v>
      </c>
      <c r="D9" s="67"/>
    </row>
    <row r="10" spans="1:4" x14ac:dyDescent="0.25">
      <c r="A10" s="18" t="s">
        <v>8</v>
      </c>
      <c r="B10" s="19" t="s">
        <v>42</v>
      </c>
      <c r="C10" s="71">
        <v>1</v>
      </c>
      <c r="D10" s="67"/>
    </row>
    <row r="11" spans="1:4" x14ac:dyDescent="0.25">
      <c r="A11" s="13"/>
      <c r="C11" s="21"/>
    </row>
    <row r="12" spans="1:4" ht="14.45" customHeight="1" x14ac:dyDescent="0.25">
      <c r="A12" s="17" t="s">
        <v>43</v>
      </c>
      <c r="B12" s="17"/>
      <c r="C12" s="17"/>
      <c r="D12" s="17"/>
    </row>
    <row r="13" spans="1:4" ht="39" customHeight="1" x14ac:dyDescent="0.25">
      <c r="A13" s="18">
        <v>1</v>
      </c>
      <c r="B13" s="19" t="s">
        <v>44</v>
      </c>
      <c r="C13" s="74"/>
      <c r="D13" s="75"/>
    </row>
    <row r="14" spans="1:4" x14ac:dyDescent="0.25">
      <c r="A14" s="18">
        <v>2</v>
      </c>
      <c r="B14" s="19" t="s">
        <v>45</v>
      </c>
      <c r="C14" s="71" t="s">
        <v>164</v>
      </c>
      <c r="D14" s="67"/>
    </row>
    <row r="15" spans="1:4" x14ac:dyDescent="0.25">
      <c r="A15" s="18">
        <v>3</v>
      </c>
      <c r="B15" s="19" t="s">
        <v>46</v>
      </c>
      <c r="C15" s="76"/>
      <c r="D15" s="77"/>
    </row>
    <row r="16" spans="1:4" x14ac:dyDescent="0.25">
      <c r="A16" s="18">
        <v>4</v>
      </c>
      <c r="B16" s="19" t="s">
        <v>47</v>
      </c>
      <c r="C16" s="71" t="s">
        <v>48</v>
      </c>
      <c r="D16" s="67"/>
    </row>
    <row r="17" spans="1:5" x14ac:dyDescent="0.25">
      <c r="A17" s="18">
        <v>5</v>
      </c>
      <c r="B17" s="19" t="s">
        <v>49</v>
      </c>
      <c r="C17" s="66"/>
      <c r="D17" s="67"/>
    </row>
    <row r="19" spans="1:5" ht="39.950000000000003" customHeight="1" x14ac:dyDescent="0.25">
      <c r="A19" s="68" t="s">
        <v>50</v>
      </c>
      <c r="B19" s="68"/>
      <c r="C19" s="69"/>
      <c r="D19" s="70"/>
    </row>
    <row r="20" spans="1:5" x14ac:dyDescent="0.25">
      <c r="A20" s="18">
        <v>1</v>
      </c>
      <c r="B20" s="18" t="s">
        <v>3</v>
      </c>
      <c r="C20" s="18"/>
      <c r="D20" s="18" t="s">
        <v>25</v>
      </c>
    </row>
    <row r="21" spans="1:5" x14ac:dyDescent="0.25">
      <c r="A21" s="18" t="s">
        <v>4</v>
      </c>
      <c r="B21" s="19" t="s">
        <v>51</v>
      </c>
      <c r="C21" s="22"/>
      <c r="D21" s="45">
        <v>1601.55</v>
      </c>
      <c r="E21" t="s">
        <v>154</v>
      </c>
    </row>
    <row r="22" spans="1:5" x14ac:dyDescent="0.25">
      <c r="A22" s="18" t="s">
        <v>8</v>
      </c>
      <c r="B22" s="19" t="s">
        <v>52</v>
      </c>
      <c r="C22" s="22"/>
      <c r="D22" s="19"/>
      <c r="E22" t="s">
        <v>53</v>
      </c>
    </row>
    <row r="23" spans="1:5" x14ac:dyDescent="0.25">
      <c r="A23" s="18" t="s">
        <v>9</v>
      </c>
      <c r="B23" s="19" t="s">
        <v>54</v>
      </c>
      <c r="C23" s="22">
        <v>0.2</v>
      </c>
      <c r="D23" s="23"/>
      <c r="E23" t="s">
        <v>148</v>
      </c>
    </row>
    <row r="24" spans="1:5" x14ac:dyDescent="0.25">
      <c r="A24" s="18" t="s">
        <v>10</v>
      </c>
      <c r="B24" s="19" t="s">
        <v>55</v>
      </c>
      <c r="C24" s="22">
        <v>0.3</v>
      </c>
      <c r="D24" s="23">
        <f>D21*C24</f>
        <v>480.46499999999997</v>
      </c>
      <c r="E24" t="s">
        <v>56</v>
      </c>
    </row>
    <row r="25" spans="1:5" x14ac:dyDescent="0.25">
      <c r="A25" s="63" t="s">
        <v>57</v>
      </c>
      <c r="B25" s="63"/>
      <c r="C25" s="19"/>
      <c r="D25" s="24">
        <f>SUM(D21:D24)</f>
        <v>2082.0149999999999</v>
      </c>
    </row>
    <row r="27" spans="1:5" ht="15" customHeight="1" x14ac:dyDescent="0.25"/>
    <row r="28" spans="1:5" ht="39.950000000000003" customHeight="1" x14ac:dyDescent="0.25">
      <c r="A28" s="68" t="s">
        <v>58</v>
      </c>
      <c r="B28" s="68"/>
      <c r="C28" s="64">
        <f>$C$19</f>
        <v>0</v>
      </c>
      <c r="D28" s="64"/>
    </row>
    <row r="29" spans="1:5" x14ac:dyDescent="0.25">
      <c r="A29" s="18" t="s">
        <v>59</v>
      </c>
      <c r="B29" s="18" t="s">
        <v>60</v>
      </c>
      <c r="C29" s="18" t="s">
        <v>61</v>
      </c>
      <c r="D29" s="18" t="s">
        <v>25</v>
      </c>
    </row>
    <row r="30" spans="1:5" x14ac:dyDescent="0.25">
      <c r="A30" s="18" t="s">
        <v>4</v>
      </c>
      <c r="B30" s="19" t="s">
        <v>63</v>
      </c>
      <c r="C30" s="25">
        <f>1/12</f>
        <v>8.3333333333333329E-2</v>
      </c>
      <c r="D30" s="23">
        <f>ROUND(C30*D25,2)</f>
        <v>173.5</v>
      </c>
      <c r="E30" t="s">
        <v>62</v>
      </c>
    </row>
    <row r="31" spans="1:5" x14ac:dyDescent="0.25">
      <c r="A31" s="18" t="s">
        <v>8</v>
      </c>
      <c r="B31" s="19" t="s">
        <v>64</v>
      </c>
      <c r="C31" s="25">
        <f>(1/12)+(1/3/12)</f>
        <v>0.1111111111111111</v>
      </c>
      <c r="D31" s="23">
        <f>ROUND(C31*D25,2)</f>
        <v>231.34</v>
      </c>
      <c r="E31" t="s">
        <v>139</v>
      </c>
    </row>
    <row r="32" spans="1:5" x14ac:dyDescent="0.25">
      <c r="A32" s="63" t="s">
        <v>57</v>
      </c>
      <c r="B32" s="63"/>
      <c r="C32" s="26">
        <f>SUM(C30:C31)</f>
        <v>0.19444444444444442</v>
      </c>
      <c r="D32" s="24">
        <f>SUM(D30:D31)</f>
        <v>404.84000000000003</v>
      </c>
    </row>
    <row r="34" spans="1:5" ht="15" customHeight="1" x14ac:dyDescent="0.25"/>
    <row r="35" spans="1:5" ht="39.950000000000003" customHeight="1" x14ac:dyDescent="0.25">
      <c r="A35" s="64" t="s">
        <v>65</v>
      </c>
      <c r="B35" s="64"/>
      <c r="C35" s="64">
        <f>$C$19</f>
        <v>0</v>
      </c>
      <c r="D35" s="64"/>
    </row>
    <row r="36" spans="1:5" x14ac:dyDescent="0.25">
      <c r="A36" s="18" t="s">
        <v>66</v>
      </c>
      <c r="B36" s="18" t="s">
        <v>67</v>
      </c>
      <c r="C36" s="18" t="s">
        <v>61</v>
      </c>
      <c r="D36" s="18" t="s">
        <v>25</v>
      </c>
    </row>
    <row r="37" spans="1:5" x14ac:dyDescent="0.25">
      <c r="A37" s="18" t="s">
        <v>4</v>
      </c>
      <c r="B37" s="19" t="s">
        <v>69</v>
      </c>
      <c r="C37" s="27">
        <v>0.2</v>
      </c>
      <c r="D37" s="23">
        <f>C37*($D$32+$D$25)</f>
        <v>497.37100000000004</v>
      </c>
      <c r="E37" t="s">
        <v>68</v>
      </c>
    </row>
    <row r="38" spans="1:5" x14ac:dyDescent="0.25">
      <c r="A38" s="18" t="s">
        <v>8</v>
      </c>
      <c r="B38" s="19" t="s">
        <v>71</v>
      </c>
      <c r="C38" s="27">
        <v>2.5000000000000001E-2</v>
      </c>
      <c r="D38" s="23">
        <f t="shared" ref="D38:D44" si="0">C38*($D$32+$D$25)</f>
        <v>62.171375000000005</v>
      </c>
      <c r="E38" t="s">
        <v>70</v>
      </c>
    </row>
    <row r="39" spans="1:5" s="44" customFormat="1" x14ac:dyDescent="0.25">
      <c r="A39" s="40" t="s">
        <v>9</v>
      </c>
      <c r="B39" s="41" t="s">
        <v>73</v>
      </c>
      <c r="C39" s="42">
        <v>0.03</v>
      </c>
      <c r="D39" s="43">
        <f t="shared" si="0"/>
        <v>74.605649999999997</v>
      </c>
      <c r="E39" s="44" t="s">
        <v>72</v>
      </c>
    </row>
    <row r="40" spans="1:5" x14ac:dyDescent="0.25">
      <c r="A40" s="18" t="s">
        <v>10</v>
      </c>
      <c r="B40" s="19" t="s">
        <v>75</v>
      </c>
      <c r="C40" s="27">
        <v>1.4999999999999999E-2</v>
      </c>
      <c r="D40" s="23">
        <f t="shared" si="0"/>
        <v>37.302824999999999</v>
      </c>
      <c r="E40" t="s">
        <v>74</v>
      </c>
    </row>
    <row r="41" spans="1:5" x14ac:dyDescent="0.25">
      <c r="A41" s="18" t="s">
        <v>11</v>
      </c>
      <c r="B41" s="19" t="s">
        <v>77</v>
      </c>
      <c r="C41" s="27">
        <v>0.01</v>
      </c>
      <c r="D41" s="23">
        <f t="shared" si="0"/>
        <v>24.868549999999999</v>
      </c>
      <c r="E41" t="s">
        <v>76</v>
      </c>
    </row>
    <row r="42" spans="1:5" x14ac:dyDescent="0.25">
      <c r="A42" s="18" t="s">
        <v>12</v>
      </c>
      <c r="B42" s="19" t="s">
        <v>79</v>
      </c>
      <c r="C42" s="27">
        <v>6.0000000000000001E-3</v>
      </c>
      <c r="D42" s="23">
        <f t="shared" si="0"/>
        <v>14.92113</v>
      </c>
      <c r="E42" t="s">
        <v>78</v>
      </c>
    </row>
    <row r="43" spans="1:5" x14ac:dyDescent="0.25">
      <c r="A43" s="18" t="s">
        <v>16</v>
      </c>
      <c r="B43" s="19" t="s">
        <v>81</v>
      </c>
      <c r="C43" s="27">
        <v>2E-3</v>
      </c>
      <c r="D43" s="23">
        <f t="shared" si="0"/>
        <v>4.9737100000000005</v>
      </c>
      <c r="E43" t="s">
        <v>80</v>
      </c>
    </row>
    <row r="44" spans="1:5" x14ac:dyDescent="0.25">
      <c r="A44" s="18" t="s">
        <v>17</v>
      </c>
      <c r="B44" s="19" t="s">
        <v>83</v>
      </c>
      <c r="C44" s="27">
        <v>0.08</v>
      </c>
      <c r="D44" s="23">
        <f t="shared" si="0"/>
        <v>198.94839999999999</v>
      </c>
      <c r="E44" t="s">
        <v>82</v>
      </c>
    </row>
    <row r="45" spans="1:5" x14ac:dyDescent="0.25">
      <c r="A45" s="63" t="s">
        <v>57</v>
      </c>
      <c r="B45" s="63"/>
      <c r="C45" s="27">
        <f>SUM(C37:C44)</f>
        <v>0.36800000000000005</v>
      </c>
      <c r="D45" s="24">
        <f>(ROUND(SUM(D37:D44),2))</f>
        <v>915.16</v>
      </c>
    </row>
    <row r="47" spans="1:5" ht="15" customHeight="1" x14ac:dyDescent="0.25"/>
    <row r="48" spans="1:5" ht="39.950000000000003" customHeight="1" x14ac:dyDescent="0.25">
      <c r="A48" s="64" t="s">
        <v>84</v>
      </c>
      <c r="B48" s="64"/>
      <c r="C48" s="64">
        <f>$C$19</f>
        <v>0</v>
      </c>
      <c r="D48" s="64"/>
    </row>
    <row r="49" spans="1:6" ht="30" x14ac:dyDescent="0.25">
      <c r="A49" s="18" t="s">
        <v>85</v>
      </c>
      <c r="B49" s="18" t="s">
        <v>5</v>
      </c>
      <c r="C49" s="28" t="s">
        <v>86</v>
      </c>
      <c r="D49" s="18" t="s">
        <v>25</v>
      </c>
      <c r="F49" s="47"/>
    </row>
    <row r="50" spans="1:6" x14ac:dyDescent="0.25">
      <c r="A50" s="18" t="s">
        <v>4</v>
      </c>
      <c r="B50" s="19" t="s">
        <v>87</v>
      </c>
      <c r="C50" s="53">
        <v>4.3</v>
      </c>
      <c r="D50" s="23">
        <f>IF(C50*21*4&gt;D51*-1,(C50*21*4)-D51*-1,0)</f>
        <v>265.11</v>
      </c>
      <c r="E50" s="52" t="s">
        <v>155</v>
      </c>
    </row>
    <row r="51" spans="1:6" x14ac:dyDescent="0.25">
      <c r="A51" s="2" t="s">
        <v>6</v>
      </c>
      <c r="B51" s="3" t="s">
        <v>7</v>
      </c>
      <c r="C51" s="2"/>
      <c r="D51" s="14">
        <f>ROUND((D21*6%*-1),2)</f>
        <v>-96.09</v>
      </c>
      <c r="E51" t="s">
        <v>140</v>
      </c>
    </row>
    <row r="52" spans="1:6" ht="30" x14ac:dyDescent="0.25">
      <c r="A52" s="61" t="s">
        <v>8</v>
      </c>
      <c r="B52" s="65" t="s">
        <v>88</v>
      </c>
      <c r="C52" s="30" t="s">
        <v>89</v>
      </c>
      <c r="D52" s="23"/>
    </row>
    <row r="53" spans="1:6" x14ac:dyDescent="0.25">
      <c r="A53" s="61"/>
      <c r="B53" s="65"/>
      <c r="C53" s="53">
        <v>25</v>
      </c>
      <c r="D53" s="23">
        <f>(C53*21)</f>
        <v>525</v>
      </c>
      <c r="E53" s="52" t="s">
        <v>156</v>
      </c>
    </row>
    <row r="54" spans="1:6" x14ac:dyDescent="0.25">
      <c r="A54" s="18" t="s">
        <v>9</v>
      </c>
      <c r="B54" s="19" t="s">
        <v>162</v>
      </c>
      <c r="C54" s="27">
        <v>0.11</v>
      </c>
      <c r="D54" s="54">
        <f>(D53*C54)*-1</f>
        <v>-57.75</v>
      </c>
      <c r="E54" s="52" t="s">
        <v>163</v>
      </c>
    </row>
    <row r="55" spans="1:6" x14ac:dyDescent="0.25">
      <c r="A55" s="18" t="s">
        <v>145</v>
      </c>
      <c r="B55" s="19" t="s">
        <v>146</v>
      </c>
      <c r="C55" s="27"/>
      <c r="D55" s="23"/>
      <c r="E55" t="s">
        <v>149</v>
      </c>
    </row>
    <row r="56" spans="1:6" x14ac:dyDescent="0.25">
      <c r="A56" s="18"/>
      <c r="B56" s="19"/>
      <c r="C56" s="27"/>
      <c r="D56" s="23"/>
    </row>
    <row r="57" spans="1:6" x14ac:dyDescent="0.25">
      <c r="A57" s="18"/>
      <c r="B57" s="19"/>
      <c r="C57" s="27"/>
      <c r="D57" s="18"/>
    </row>
    <row r="58" spans="1:6" x14ac:dyDescent="0.25">
      <c r="A58" s="63" t="s">
        <v>57</v>
      </c>
      <c r="B58" s="63"/>
      <c r="C58" s="19"/>
      <c r="D58" s="24">
        <f>IF(D50&gt;D51,D53+D50+D51,D53)+D54+D55</f>
        <v>636.27</v>
      </c>
      <c r="F58" s="39"/>
    </row>
    <row r="59" spans="1:6" x14ac:dyDescent="0.25">
      <c r="F59" s="39"/>
    </row>
    <row r="60" spans="1:6" ht="15" customHeight="1" x14ac:dyDescent="0.25"/>
    <row r="61" spans="1:6" ht="39.950000000000003" customHeight="1" x14ac:dyDescent="0.25">
      <c r="A61" s="64" t="s">
        <v>91</v>
      </c>
      <c r="B61" s="64"/>
      <c r="C61" s="64">
        <f>$C$19</f>
        <v>0</v>
      </c>
      <c r="D61" s="64"/>
    </row>
    <row r="62" spans="1:6" x14ac:dyDescent="0.25">
      <c r="A62" s="18">
        <v>2</v>
      </c>
      <c r="B62" s="18" t="s">
        <v>5</v>
      </c>
      <c r="C62" s="18"/>
      <c r="D62" s="18" t="s">
        <v>25</v>
      </c>
    </row>
    <row r="63" spans="1:6" x14ac:dyDescent="0.25">
      <c r="A63" s="18" t="s">
        <v>59</v>
      </c>
      <c r="B63" s="19" t="s">
        <v>92</v>
      </c>
      <c r="C63" s="31"/>
      <c r="D63" s="23">
        <f>D32</f>
        <v>404.84000000000003</v>
      </c>
      <c r="E63" s="39"/>
    </row>
    <row r="64" spans="1:6" x14ac:dyDescent="0.25">
      <c r="A64" s="18" t="s">
        <v>66</v>
      </c>
      <c r="B64" s="19" t="s">
        <v>67</v>
      </c>
      <c r="C64" s="31"/>
      <c r="D64" s="32">
        <f>D45</f>
        <v>915.16</v>
      </c>
    </row>
    <row r="65" spans="1:5" x14ac:dyDescent="0.25">
      <c r="A65" s="18" t="s">
        <v>85</v>
      </c>
      <c r="B65" s="19" t="s">
        <v>5</v>
      </c>
      <c r="C65" s="31"/>
      <c r="D65" s="32">
        <f>D58</f>
        <v>636.27</v>
      </c>
    </row>
    <row r="66" spans="1:5" x14ac:dyDescent="0.25">
      <c r="A66" s="63" t="s">
        <v>57</v>
      </c>
      <c r="B66" s="63"/>
      <c r="C66" s="19"/>
      <c r="D66" s="24">
        <f>SUM(D63:D65)</f>
        <v>1956.27</v>
      </c>
    </row>
    <row r="68" spans="1:5" ht="15" customHeight="1" x14ac:dyDescent="0.25"/>
    <row r="69" spans="1:5" ht="39.950000000000003" customHeight="1" x14ac:dyDescent="0.25">
      <c r="A69" s="64" t="s">
        <v>93</v>
      </c>
      <c r="B69" s="64"/>
      <c r="C69" s="64">
        <f>$C$19</f>
        <v>0</v>
      </c>
      <c r="D69" s="64"/>
    </row>
    <row r="70" spans="1:5" x14ac:dyDescent="0.25">
      <c r="A70" s="18">
        <v>3</v>
      </c>
      <c r="B70" s="18" t="s">
        <v>19</v>
      </c>
      <c r="C70" s="18" t="s">
        <v>61</v>
      </c>
      <c r="D70" s="18" t="s">
        <v>25</v>
      </c>
    </row>
    <row r="71" spans="1:5" x14ac:dyDescent="0.25">
      <c r="A71" s="18" t="s">
        <v>4</v>
      </c>
      <c r="B71" s="19" t="s">
        <v>20</v>
      </c>
      <c r="C71" s="25">
        <f>(1/12*5.55%)</f>
        <v>4.6249999999999998E-3</v>
      </c>
      <c r="D71" s="23">
        <f>ROUND(C71*D25,2)</f>
        <v>9.6300000000000008</v>
      </c>
      <c r="E71" t="s">
        <v>94</v>
      </c>
    </row>
    <row r="72" spans="1:5" x14ac:dyDescent="0.25">
      <c r="A72" s="18" t="s">
        <v>8</v>
      </c>
      <c r="B72" s="19" t="s">
        <v>95</v>
      </c>
      <c r="C72" s="25">
        <v>0.08</v>
      </c>
      <c r="D72" s="23">
        <f>C72*D71</f>
        <v>0.77040000000000008</v>
      </c>
    </row>
    <row r="73" spans="1:5" x14ac:dyDescent="0.25">
      <c r="A73" s="18" t="s">
        <v>9</v>
      </c>
      <c r="B73" s="19" t="s">
        <v>97</v>
      </c>
      <c r="C73" s="25">
        <f>(7/30)/12</f>
        <v>1.9444444444444445E-2</v>
      </c>
      <c r="D73" s="23">
        <f>C73*D25</f>
        <v>40.483624999999996</v>
      </c>
      <c r="E73" t="s">
        <v>96</v>
      </c>
    </row>
    <row r="74" spans="1:5" x14ac:dyDescent="0.25">
      <c r="A74" s="29" t="s">
        <v>10</v>
      </c>
      <c r="B74" s="33" t="s">
        <v>98</v>
      </c>
      <c r="C74" s="25">
        <f>C45</f>
        <v>0.36800000000000005</v>
      </c>
      <c r="D74" s="23">
        <f>C74*D73</f>
        <v>14.897974000000001</v>
      </c>
    </row>
    <row r="75" spans="1:5" x14ac:dyDescent="0.25">
      <c r="A75" s="18" t="s">
        <v>11</v>
      </c>
      <c r="B75" s="19" t="s">
        <v>100</v>
      </c>
      <c r="C75" s="25">
        <v>0.04</v>
      </c>
      <c r="D75" s="23">
        <f>C75*D25</f>
        <v>83.280599999999993</v>
      </c>
      <c r="E75" t="s">
        <v>99</v>
      </c>
    </row>
    <row r="76" spans="1:5" x14ac:dyDescent="0.25">
      <c r="A76" s="63" t="s">
        <v>57</v>
      </c>
      <c r="B76" s="63"/>
      <c r="C76" s="19"/>
      <c r="D76" s="24">
        <f>ROUND(SUM(D71:D75),2)</f>
        <v>149.06</v>
      </c>
    </row>
    <row r="78" spans="1:5" ht="15" customHeight="1" x14ac:dyDescent="0.25"/>
    <row r="79" spans="1:5" ht="39.950000000000003" customHeight="1" x14ac:dyDescent="0.25">
      <c r="A79" s="64" t="s">
        <v>101</v>
      </c>
      <c r="B79" s="64"/>
      <c r="C79" s="64">
        <f>$C$19</f>
        <v>0</v>
      </c>
      <c r="D79" s="64"/>
    </row>
    <row r="80" spans="1:5" x14ac:dyDescent="0.25">
      <c r="A80" s="18" t="s">
        <v>15</v>
      </c>
      <c r="B80" s="18" t="s">
        <v>102</v>
      </c>
      <c r="C80" s="18" t="s">
        <v>61</v>
      </c>
      <c r="D80" s="18" t="s">
        <v>25</v>
      </c>
    </row>
    <row r="81" spans="1:5" x14ac:dyDescent="0.25">
      <c r="A81" s="18" t="s">
        <v>4</v>
      </c>
      <c r="B81" s="19" t="s">
        <v>104</v>
      </c>
      <c r="C81" s="25">
        <f>12.1%-C31</f>
        <v>9.8888888888888915E-3</v>
      </c>
      <c r="D81" s="23">
        <f t="shared" ref="D81:D86" si="1">C81*($D$25+$D$63+$D$64+$D$76)</f>
        <v>35.116186111111119</v>
      </c>
      <c r="E81" t="s">
        <v>103</v>
      </c>
    </row>
    <row r="82" spans="1:5" x14ac:dyDescent="0.25">
      <c r="A82" s="18" t="s">
        <v>8</v>
      </c>
      <c r="B82" s="19" t="s">
        <v>106</v>
      </c>
      <c r="C82" s="25">
        <f>(5.96/30)/12</f>
        <v>1.6555555555555556E-2</v>
      </c>
      <c r="D82" s="23">
        <f t="shared" si="1"/>
        <v>58.79001944444444</v>
      </c>
      <c r="E82" t="s">
        <v>105</v>
      </c>
    </row>
    <row r="83" spans="1:5" ht="15" customHeight="1" x14ac:dyDescent="0.25">
      <c r="A83" s="18" t="s">
        <v>9</v>
      </c>
      <c r="B83" s="19" t="s">
        <v>108</v>
      </c>
      <c r="C83" s="25">
        <f>((5/30)/12)*0.015</f>
        <v>2.0833333333333332E-4</v>
      </c>
      <c r="D83" s="23">
        <f t="shared" si="1"/>
        <v>0.73980729166666659</v>
      </c>
      <c r="E83" t="s">
        <v>107</v>
      </c>
    </row>
    <row r="84" spans="1:5" ht="15" customHeight="1" x14ac:dyDescent="0.25">
      <c r="A84" s="29" t="s">
        <v>10</v>
      </c>
      <c r="B84" s="33" t="s">
        <v>110</v>
      </c>
      <c r="C84" s="25">
        <f>(15/360)*0.44%</f>
        <v>1.8333333333333334E-4</v>
      </c>
      <c r="D84" s="23">
        <f t="shared" si="1"/>
        <v>0.65103041666666661</v>
      </c>
      <c r="E84" t="s">
        <v>109</v>
      </c>
    </row>
    <row r="85" spans="1:5" x14ac:dyDescent="0.25">
      <c r="A85" s="29" t="s">
        <v>11</v>
      </c>
      <c r="B85" s="33" t="s">
        <v>112</v>
      </c>
      <c r="C85" s="25">
        <f>50%*(4/12)*1.5%*(8.33%+11.11%)</f>
        <v>4.8599999999999989E-4</v>
      </c>
      <c r="D85" s="23">
        <f t="shared" si="1"/>
        <v>1.7258224499999995</v>
      </c>
      <c r="E85" t="s">
        <v>111</v>
      </c>
    </row>
    <row r="86" spans="1:5" x14ac:dyDescent="0.25">
      <c r="A86" s="18" t="s">
        <v>12</v>
      </c>
      <c r="B86" s="19" t="s">
        <v>113</v>
      </c>
      <c r="C86" s="27"/>
      <c r="D86" s="23">
        <f t="shared" si="1"/>
        <v>0</v>
      </c>
    </row>
    <row r="87" spans="1:5" x14ac:dyDescent="0.25">
      <c r="A87" s="63" t="s">
        <v>57</v>
      </c>
      <c r="B87" s="63"/>
      <c r="C87" s="19"/>
      <c r="D87" s="24">
        <f>ROUND(SUM(D81:D86),2)</f>
        <v>97.02</v>
      </c>
    </row>
    <row r="89" spans="1:5" ht="15" customHeight="1" x14ac:dyDescent="0.25"/>
    <row r="90" spans="1:5" ht="39.950000000000003" customHeight="1" x14ac:dyDescent="0.25">
      <c r="A90" s="64" t="s">
        <v>114</v>
      </c>
      <c r="B90" s="64"/>
      <c r="C90" s="64">
        <f>$C$19</f>
        <v>0</v>
      </c>
      <c r="D90" s="64"/>
    </row>
    <row r="91" spans="1:5" x14ac:dyDescent="0.25">
      <c r="A91" s="18" t="s">
        <v>18</v>
      </c>
      <c r="B91" s="18" t="s">
        <v>115</v>
      </c>
      <c r="C91" s="18"/>
      <c r="D91" s="18" t="s">
        <v>25</v>
      </c>
    </row>
    <row r="92" spans="1:5" ht="30" x14ac:dyDescent="0.25">
      <c r="A92" s="18" t="s">
        <v>4</v>
      </c>
      <c r="B92" s="33" t="s">
        <v>116</v>
      </c>
      <c r="C92" s="31"/>
      <c r="D92" s="23">
        <v>0</v>
      </c>
      <c r="E92" t="s">
        <v>152</v>
      </c>
    </row>
    <row r="93" spans="1:5" x14ac:dyDescent="0.25">
      <c r="A93" s="63" t="s">
        <v>57</v>
      </c>
      <c r="B93" s="63"/>
      <c r="C93" s="19"/>
      <c r="D93" s="24">
        <f>SUM(D92:D92)</f>
        <v>0</v>
      </c>
    </row>
    <row r="95" spans="1:5" ht="15" customHeight="1" x14ac:dyDescent="0.25"/>
    <row r="96" spans="1:5" ht="39.950000000000003" customHeight="1" x14ac:dyDescent="0.25">
      <c r="A96" s="64" t="s">
        <v>117</v>
      </c>
      <c r="B96" s="64"/>
      <c r="C96" s="64">
        <f>$C$19</f>
        <v>0</v>
      </c>
      <c r="D96" s="64"/>
    </row>
    <row r="97" spans="1:12" x14ac:dyDescent="0.25">
      <c r="A97" s="18">
        <v>4</v>
      </c>
      <c r="B97" s="18" t="s">
        <v>118</v>
      </c>
      <c r="C97" s="18"/>
      <c r="D97" s="18" t="s">
        <v>25</v>
      </c>
    </row>
    <row r="98" spans="1:12" x14ac:dyDescent="0.25">
      <c r="A98" s="18" t="s">
        <v>15</v>
      </c>
      <c r="B98" s="19" t="s">
        <v>119</v>
      </c>
      <c r="C98" s="31"/>
      <c r="D98" s="32">
        <f>D87</f>
        <v>97.02</v>
      </c>
      <c r="E98" s="39"/>
    </row>
    <row r="99" spans="1:12" x14ac:dyDescent="0.25">
      <c r="A99" s="18" t="s">
        <v>18</v>
      </c>
      <c r="B99" s="19" t="s">
        <v>115</v>
      </c>
      <c r="C99" s="31"/>
      <c r="D99" s="32">
        <f>D93</f>
        <v>0</v>
      </c>
    </row>
    <row r="100" spans="1:12" x14ac:dyDescent="0.25">
      <c r="A100" s="63" t="s">
        <v>57</v>
      </c>
      <c r="B100" s="63"/>
      <c r="C100" s="19"/>
      <c r="D100" s="24">
        <f>ROUND(SUM(D98:D99),2)</f>
        <v>97.02</v>
      </c>
    </row>
    <row r="102" spans="1:12" ht="15" customHeight="1" x14ac:dyDescent="0.25"/>
    <row r="103" spans="1:12" ht="39.950000000000003" customHeight="1" x14ac:dyDescent="0.25">
      <c r="A103" s="64" t="s">
        <v>120</v>
      </c>
      <c r="B103" s="64"/>
      <c r="C103" s="64">
        <f>$C$19</f>
        <v>0</v>
      </c>
      <c r="D103" s="64"/>
    </row>
    <row r="104" spans="1:12" x14ac:dyDescent="0.25">
      <c r="A104" s="18">
        <v>5</v>
      </c>
      <c r="B104" s="18" t="s">
        <v>13</v>
      </c>
      <c r="C104" s="18"/>
      <c r="D104" s="18" t="s">
        <v>25</v>
      </c>
      <c r="I104" t="s">
        <v>157</v>
      </c>
      <c r="J104" t="s">
        <v>158</v>
      </c>
    </row>
    <row r="105" spans="1:12" x14ac:dyDescent="0.25">
      <c r="A105" s="18" t="s">
        <v>4</v>
      </c>
      <c r="B105" s="19" t="s">
        <v>121</v>
      </c>
      <c r="C105" s="31"/>
      <c r="D105" s="32">
        <v>416.27</v>
      </c>
      <c r="E105" s="52" t="s">
        <v>147</v>
      </c>
      <c r="I105">
        <v>516</v>
      </c>
      <c r="J105">
        <f>(522.96+312.71)/2</f>
        <v>417.83500000000004</v>
      </c>
      <c r="K105">
        <v>315</v>
      </c>
      <c r="L105">
        <f>(K105+J105+I105)/3</f>
        <v>416.27833333333336</v>
      </c>
    </row>
    <row r="106" spans="1:12" x14ac:dyDescent="0.25">
      <c r="A106" s="18" t="s">
        <v>8</v>
      </c>
      <c r="B106" s="19" t="s">
        <v>14</v>
      </c>
      <c r="C106" s="27"/>
      <c r="D106" s="34"/>
    </row>
    <row r="107" spans="1:12" x14ac:dyDescent="0.25">
      <c r="A107" s="18" t="s">
        <v>9</v>
      </c>
      <c r="B107" s="19" t="s">
        <v>122</v>
      </c>
      <c r="C107" s="31"/>
      <c r="D107" s="18"/>
    </row>
    <row r="108" spans="1:12" x14ac:dyDescent="0.25">
      <c r="A108" s="29" t="s">
        <v>10</v>
      </c>
      <c r="B108" s="33" t="s">
        <v>90</v>
      </c>
      <c r="C108" s="31"/>
      <c r="D108" s="18"/>
    </row>
    <row r="109" spans="1:12" x14ac:dyDescent="0.25">
      <c r="A109" s="63" t="s">
        <v>57</v>
      </c>
      <c r="B109" s="63"/>
      <c r="C109" s="19"/>
      <c r="D109" s="24">
        <f>ROUND(SUM(D105:D108),2)</f>
        <v>416.27</v>
      </c>
    </row>
    <row r="111" spans="1:12" ht="15" customHeight="1" x14ac:dyDescent="0.25"/>
    <row r="112" spans="1:12" ht="39.950000000000003" customHeight="1" x14ac:dyDescent="0.25">
      <c r="A112" s="64" t="s">
        <v>123</v>
      </c>
      <c r="B112" s="64"/>
      <c r="C112" s="64">
        <f>$C$19</f>
        <v>0</v>
      </c>
      <c r="D112" s="64"/>
    </row>
    <row r="113" spans="1:11" x14ac:dyDescent="0.25">
      <c r="A113" s="18">
        <v>6</v>
      </c>
      <c r="B113" s="18" t="s">
        <v>124</v>
      </c>
      <c r="C113" s="18" t="s">
        <v>61</v>
      </c>
      <c r="D113" s="18" t="s">
        <v>25</v>
      </c>
    </row>
    <row r="114" spans="1:11" x14ac:dyDescent="0.25">
      <c r="A114" s="18" t="s">
        <v>4</v>
      </c>
      <c r="B114" s="19" t="s">
        <v>125</v>
      </c>
      <c r="C114" s="25">
        <v>0.05</v>
      </c>
      <c r="D114" s="32">
        <f>ROUND(D129*C114,2)</f>
        <v>235.03</v>
      </c>
      <c r="E114" t="s">
        <v>126</v>
      </c>
    </row>
    <row r="115" spans="1:11" x14ac:dyDescent="0.25">
      <c r="A115" s="18" t="s">
        <v>8</v>
      </c>
      <c r="B115" s="19" t="s">
        <v>21</v>
      </c>
      <c r="C115" s="25">
        <v>0.1</v>
      </c>
      <c r="D115" s="32">
        <f>ROUND((D129+D114)*C115,2)</f>
        <v>493.57</v>
      </c>
      <c r="E115" t="s">
        <v>141</v>
      </c>
    </row>
    <row r="116" spans="1:11" x14ac:dyDescent="0.25">
      <c r="A116" s="18" t="s">
        <v>9</v>
      </c>
      <c r="B116" s="19" t="s">
        <v>22</v>
      </c>
      <c r="C116" s="25">
        <f>SUM(C117:C119)</f>
        <v>8.6499999999999994E-2</v>
      </c>
      <c r="D116" s="32">
        <f>SUM(D117:D119)</f>
        <v>514.1</v>
      </c>
      <c r="E116" t="s">
        <v>150</v>
      </c>
    </row>
    <row r="117" spans="1:11" x14ac:dyDescent="0.25">
      <c r="A117" s="29" t="s">
        <v>127</v>
      </c>
      <c r="B117" s="33" t="s">
        <v>24</v>
      </c>
      <c r="C117" s="25">
        <v>6.4999999999999997E-3</v>
      </c>
      <c r="D117" s="32">
        <f>ROUND(C117*D131,2)</f>
        <v>38.630000000000003</v>
      </c>
      <c r="E117" t="s">
        <v>151</v>
      </c>
    </row>
    <row r="118" spans="1:11" x14ac:dyDescent="0.25">
      <c r="A118" s="29" t="s">
        <v>128</v>
      </c>
      <c r="B118" s="33" t="s">
        <v>23</v>
      </c>
      <c r="C118" s="25">
        <v>0.03</v>
      </c>
      <c r="D118" s="32">
        <f>ROUND(C118*D131,2)</f>
        <v>178.3</v>
      </c>
      <c r="E118" t="s">
        <v>129</v>
      </c>
    </row>
    <row r="119" spans="1:11" x14ac:dyDescent="0.25">
      <c r="A119" s="18" t="s">
        <v>130</v>
      </c>
      <c r="B119" s="19" t="s">
        <v>2</v>
      </c>
      <c r="C119" s="25">
        <v>0.05</v>
      </c>
      <c r="D119" s="32">
        <f>ROUND(C119*D131,2)</f>
        <v>297.17</v>
      </c>
    </row>
    <row r="120" spans="1:11" x14ac:dyDescent="0.25">
      <c r="A120" s="63" t="s">
        <v>57</v>
      </c>
      <c r="B120" s="63"/>
      <c r="C120" s="19"/>
      <c r="D120" s="24">
        <f>ROUND(SUM(D114+D115+D116),2)</f>
        <v>1242.7</v>
      </c>
    </row>
    <row r="121" spans="1:11" ht="15" customHeight="1" x14ac:dyDescent="0.25">
      <c r="A121" s="35"/>
      <c r="B121" s="35"/>
      <c r="D121" s="36"/>
    </row>
    <row r="122" spans="1:11" ht="39.950000000000003" customHeight="1" x14ac:dyDescent="0.25">
      <c r="A122" s="64" t="s">
        <v>131</v>
      </c>
      <c r="B122" s="64"/>
      <c r="C122" s="64">
        <f>$C$19</f>
        <v>0</v>
      </c>
      <c r="D122" s="64"/>
      <c r="H122">
        <v>20.45</v>
      </c>
      <c r="I122">
        <v>5</v>
      </c>
      <c r="J122">
        <v>3</v>
      </c>
      <c r="K122">
        <f>(H122+I122+J122)/3</f>
        <v>9.4833333333333325</v>
      </c>
    </row>
    <row r="123" spans="1:11" x14ac:dyDescent="0.25">
      <c r="A123" s="61" t="s">
        <v>132</v>
      </c>
      <c r="B123" s="61"/>
      <c r="C123" s="18" t="s">
        <v>61</v>
      </c>
      <c r="D123" s="18" t="s">
        <v>25</v>
      </c>
      <c r="H123">
        <v>17</v>
      </c>
      <c r="I123">
        <v>6</v>
      </c>
      <c r="J123">
        <v>6.79</v>
      </c>
      <c r="K123">
        <f>(H123+I123+J123)/3</f>
        <v>9.93</v>
      </c>
    </row>
    <row r="124" spans="1:11" x14ac:dyDescent="0.25">
      <c r="A124" s="18" t="s">
        <v>4</v>
      </c>
      <c r="B124" s="19" t="s">
        <v>26</v>
      </c>
      <c r="C124" s="37">
        <f>D124/$D$131</f>
        <v>0.3503111891818223</v>
      </c>
      <c r="D124" s="32">
        <f>D25</f>
        <v>2082.0149999999999</v>
      </c>
    </row>
    <row r="125" spans="1:11" x14ac:dyDescent="0.25">
      <c r="A125" s="18" t="s">
        <v>8</v>
      </c>
      <c r="B125" s="19" t="s">
        <v>133</v>
      </c>
      <c r="C125" s="37">
        <f>D125/$D$131</f>
        <v>0.32915385819061033</v>
      </c>
      <c r="D125" s="32">
        <f>D66</f>
        <v>1956.27</v>
      </c>
    </row>
    <row r="126" spans="1:11" x14ac:dyDescent="0.25">
      <c r="A126" s="18" t="s">
        <v>9</v>
      </c>
      <c r="B126" s="19" t="s">
        <v>134</v>
      </c>
      <c r="C126" s="37">
        <f>D126/$D$131</f>
        <v>2.5080215973200211E-2</v>
      </c>
      <c r="D126" s="32">
        <f>D76</f>
        <v>149.06</v>
      </c>
    </row>
    <row r="127" spans="1:11" x14ac:dyDescent="0.25">
      <c r="A127" s="29" t="s">
        <v>10</v>
      </c>
      <c r="B127" s="33" t="s">
        <v>135</v>
      </c>
      <c r="C127" s="37">
        <f>D127/$D$131</f>
        <v>1.6324181898026865E-2</v>
      </c>
      <c r="D127" s="32">
        <f>D100</f>
        <v>97.02</v>
      </c>
    </row>
    <row r="128" spans="1:11" x14ac:dyDescent="0.25">
      <c r="A128" s="29" t="s">
        <v>11</v>
      </c>
      <c r="B128" s="33" t="s">
        <v>136</v>
      </c>
      <c r="C128" s="37">
        <f>D128/$D$131</f>
        <v>7.0039859809231525E-2</v>
      </c>
      <c r="D128" s="32">
        <f>D109</f>
        <v>416.27</v>
      </c>
    </row>
    <row r="129" spans="1:22" x14ac:dyDescent="0.25">
      <c r="A129" s="62" t="s">
        <v>137</v>
      </c>
      <c r="B129" s="62"/>
      <c r="C129" s="37"/>
      <c r="D129" s="38">
        <f>ROUND(SUM(D124:D128),2)</f>
        <v>4700.6400000000003</v>
      </c>
    </row>
    <row r="130" spans="1:22" x14ac:dyDescent="0.25">
      <c r="A130" s="29" t="s">
        <v>12</v>
      </c>
      <c r="B130" s="20" t="s">
        <v>123</v>
      </c>
      <c r="C130" s="37">
        <f>D130/$D$131</f>
        <v>0.20909153622632431</v>
      </c>
      <c r="D130" s="32">
        <f>D120</f>
        <v>1242.7</v>
      </c>
    </row>
    <row r="131" spans="1:22" x14ac:dyDescent="0.25">
      <c r="A131" s="62" t="s">
        <v>138</v>
      </c>
      <c r="B131" s="62"/>
      <c r="C131" s="37">
        <f>SUM(C124:C130)</f>
        <v>1.0000008412792156</v>
      </c>
      <c r="D131" s="38">
        <f>ROUNDDOWN((D129+D114+D115)/(1-C116),2)</f>
        <v>5943.33</v>
      </c>
    </row>
    <row r="133" spans="1:22" x14ac:dyDescent="0.25">
      <c r="N133" s="39"/>
      <c r="O133" s="39"/>
      <c r="P133" s="39"/>
      <c r="Q133" s="39"/>
      <c r="R133" s="39"/>
      <c r="S133" s="39"/>
      <c r="T133" s="39"/>
      <c r="V133" s="39"/>
    </row>
    <row r="134" spans="1:22" x14ac:dyDescent="0.25">
      <c r="N134" s="39"/>
      <c r="O134" s="39"/>
      <c r="P134" s="39"/>
      <c r="Q134" s="39"/>
      <c r="R134" s="39"/>
      <c r="S134" s="39"/>
      <c r="T134" s="39"/>
      <c r="V134" s="39"/>
    </row>
  </sheetData>
  <mergeCells count="52">
    <mergeCell ref="C17:D17"/>
    <mergeCell ref="C2:D2"/>
    <mergeCell ref="C3:D3"/>
    <mergeCell ref="C4:D4"/>
    <mergeCell ref="C5:D5"/>
    <mergeCell ref="C8:D8"/>
    <mergeCell ref="C9:D9"/>
    <mergeCell ref="C10:D10"/>
    <mergeCell ref="C13:D13"/>
    <mergeCell ref="C14:D14"/>
    <mergeCell ref="C15:D15"/>
    <mergeCell ref="C16:D16"/>
    <mergeCell ref="A52:A53"/>
    <mergeCell ref="B52:B53"/>
    <mergeCell ref="A19:B19"/>
    <mergeCell ref="C19:D19"/>
    <mergeCell ref="A25:B25"/>
    <mergeCell ref="A28:B28"/>
    <mergeCell ref="C28:D28"/>
    <mergeCell ref="A32:B32"/>
    <mergeCell ref="A35:B35"/>
    <mergeCell ref="C35:D35"/>
    <mergeCell ref="A45:B45"/>
    <mergeCell ref="A48:B48"/>
    <mergeCell ref="C48:D48"/>
    <mergeCell ref="A58:B58"/>
    <mergeCell ref="A61:B61"/>
    <mergeCell ref="C61:D61"/>
    <mergeCell ref="A66:B66"/>
    <mergeCell ref="A69:B69"/>
    <mergeCell ref="C69:D69"/>
    <mergeCell ref="A76:B76"/>
    <mergeCell ref="A79:B79"/>
    <mergeCell ref="C79:D79"/>
    <mergeCell ref="A87:B87"/>
    <mergeCell ref="A90:B90"/>
    <mergeCell ref="C90:D90"/>
    <mergeCell ref="C112:D112"/>
    <mergeCell ref="A120:B120"/>
    <mergeCell ref="A122:B122"/>
    <mergeCell ref="C122:D122"/>
    <mergeCell ref="A93:B93"/>
    <mergeCell ref="A96:B96"/>
    <mergeCell ref="C96:D96"/>
    <mergeCell ref="A100:B100"/>
    <mergeCell ref="A103:B103"/>
    <mergeCell ref="C103:D103"/>
    <mergeCell ref="A123:B123"/>
    <mergeCell ref="A129:B129"/>
    <mergeCell ref="A131:B131"/>
    <mergeCell ref="A109:B109"/>
    <mergeCell ref="A112:B112"/>
  </mergeCells>
  <printOptions horizontalCentered="1"/>
  <pageMargins left="7.874015748031496E-2" right="7.874015748031496E-2" top="1.1811023622047245" bottom="1.1811023622047245" header="0.31496062992125984" footer="0.31496062992125984"/>
  <pageSetup paperSize="9" scale="29" orientation="portrait" r:id="rId1"/>
  <headerFooter>
    <oddHeader xml:space="preserve">&amp;L&amp;G
</oddHeader>
    <oddFooter xml:space="preserve">&amp;L
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B11C3-8612-4315-952D-F44EC2412347}">
  <sheetPr>
    <tabColor theme="4" tint="0.59999389629810485"/>
    <pageSetUpPr fitToPage="1"/>
  </sheetPr>
  <dimension ref="A1:V134"/>
  <sheetViews>
    <sheetView view="pageBreakPreview" zoomScaleNormal="90" zoomScaleSheetLayoutView="100" workbookViewId="0">
      <selection activeCell="D106" sqref="D106"/>
    </sheetView>
  </sheetViews>
  <sheetFormatPr defaultRowHeight="15" x14ac:dyDescent="0.25"/>
  <cols>
    <col min="1" max="1" width="12.28515625" customWidth="1"/>
    <col min="2" max="2" width="54.85546875" customWidth="1"/>
    <col min="3" max="3" width="13.7109375" customWidth="1"/>
    <col min="4" max="4" width="17.7109375" customWidth="1"/>
    <col min="5" max="5" width="13.7109375" customWidth="1"/>
    <col min="6" max="6" width="17.7109375" customWidth="1"/>
    <col min="7" max="7" width="13.7109375" customWidth="1"/>
    <col min="8" max="8" width="17.7109375" customWidth="1"/>
    <col min="9" max="9" width="13.7109375" customWidth="1"/>
    <col min="10" max="10" width="17.7109375" customWidth="1"/>
    <col min="11" max="11" width="13.7109375" customWidth="1"/>
    <col min="12" max="12" width="17.7109375" customWidth="1"/>
    <col min="13" max="13" width="13.7109375" customWidth="1"/>
    <col min="14" max="20" width="17.7109375" customWidth="1"/>
    <col min="21" max="21" width="13.7109375" customWidth="1"/>
    <col min="22" max="22" width="17.7109375" customWidth="1"/>
    <col min="23" max="23" width="13.7109375" customWidth="1"/>
    <col min="24" max="24" width="17.7109375" customWidth="1"/>
    <col min="25" max="25" width="13.7109375" customWidth="1"/>
    <col min="26" max="26" width="17.7109375" customWidth="1"/>
    <col min="27" max="27" width="13.7109375" customWidth="1"/>
    <col min="28" max="28" width="17.7109375" customWidth="1"/>
    <col min="29" max="33" width="8.7109375" customWidth="1"/>
    <col min="35" max="1029" width="8.7109375" customWidth="1"/>
  </cols>
  <sheetData>
    <row r="1" spans="1:4" x14ac:dyDescent="0.25">
      <c r="A1" s="17" t="s">
        <v>30</v>
      </c>
      <c r="B1" s="17"/>
      <c r="C1" s="17"/>
      <c r="D1" s="17"/>
    </row>
    <row r="2" spans="1:4" x14ac:dyDescent="0.25">
      <c r="A2" s="18" t="s">
        <v>4</v>
      </c>
      <c r="B2" s="19" t="s">
        <v>31</v>
      </c>
      <c r="C2" s="71" t="s">
        <v>32</v>
      </c>
      <c r="D2" s="67" t="s">
        <v>33</v>
      </c>
    </row>
    <row r="3" spans="1:4" x14ac:dyDescent="0.25">
      <c r="A3" s="18" t="s">
        <v>8</v>
      </c>
      <c r="B3" s="19" t="s">
        <v>34</v>
      </c>
      <c r="C3" s="72" t="s">
        <v>165</v>
      </c>
      <c r="D3" s="73" t="s">
        <v>35</v>
      </c>
    </row>
    <row r="4" spans="1:4" x14ac:dyDescent="0.25">
      <c r="A4" s="18" t="s">
        <v>9</v>
      </c>
      <c r="B4" s="19" t="s">
        <v>36</v>
      </c>
      <c r="C4" s="71">
        <v>2025</v>
      </c>
      <c r="D4" s="67"/>
    </row>
    <row r="5" spans="1:4" x14ac:dyDescent="0.25">
      <c r="A5" s="18" t="s">
        <v>10</v>
      </c>
      <c r="B5" s="19" t="s">
        <v>37</v>
      </c>
      <c r="C5" s="71">
        <v>12</v>
      </c>
      <c r="D5" s="67"/>
    </row>
    <row r="7" spans="1:4" ht="14.45" customHeight="1" x14ac:dyDescent="0.25">
      <c r="A7" s="17" t="s">
        <v>38</v>
      </c>
      <c r="B7" s="17"/>
      <c r="C7" s="17"/>
      <c r="D7" s="17"/>
    </row>
    <row r="8" spans="1:4" ht="30.75" customHeight="1" x14ac:dyDescent="0.25">
      <c r="A8" s="18">
        <v>1</v>
      </c>
      <c r="B8" s="20" t="s">
        <v>39</v>
      </c>
      <c r="C8" s="74"/>
      <c r="D8" s="75"/>
    </row>
    <row r="9" spans="1:4" x14ac:dyDescent="0.25">
      <c r="A9" s="18" t="s">
        <v>4</v>
      </c>
      <c r="B9" s="19" t="s">
        <v>40</v>
      </c>
      <c r="C9" s="71" t="s">
        <v>41</v>
      </c>
      <c r="D9" s="67"/>
    </row>
    <row r="10" spans="1:4" x14ac:dyDescent="0.25">
      <c r="A10" s="18" t="s">
        <v>8</v>
      </c>
      <c r="B10" s="19" t="s">
        <v>42</v>
      </c>
      <c r="C10" s="71">
        <v>1</v>
      </c>
      <c r="D10" s="67"/>
    </row>
    <row r="11" spans="1:4" x14ac:dyDescent="0.25">
      <c r="A11" s="13"/>
      <c r="C11" s="21"/>
    </row>
    <row r="12" spans="1:4" ht="14.45" customHeight="1" x14ac:dyDescent="0.25">
      <c r="A12" s="17" t="s">
        <v>43</v>
      </c>
      <c r="B12" s="17"/>
      <c r="C12" s="17"/>
      <c r="D12" s="17"/>
    </row>
    <row r="13" spans="1:4" ht="39" customHeight="1" x14ac:dyDescent="0.25">
      <c r="A13" s="18">
        <v>1</v>
      </c>
      <c r="B13" s="19" t="s">
        <v>44</v>
      </c>
      <c r="C13" s="74"/>
      <c r="D13" s="75"/>
    </row>
    <row r="14" spans="1:4" x14ac:dyDescent="0.25">
      <c r="A14" s="18">
        <v>2</v>
      </c>
      <c r="B14" s="19" t="s">
        <v>45</v>
      </c>
      <c r="C14" s="71" t="s">
        <v>166</v>
      </c>
      <c r="D14" s="67"/>
    </row>
    <row r="15" spans="1:4" x14ac:dyDescent="0.25">
      <c r="A15" s="18">
        <v>3</v>
      </c>
      <c r="B15" s="19" t="s">
        <v>46</v>
      </c>
      <c r="C15" s="76"/>
      <c r="D15" s="77"/>
    </row>
    <row r="16" spans="1:4" x14ac:dyDescent="0.25">
      <c r="A16" s="18">
        <v>4</v>
      </c>
      <c r="B16" s="19" t="s">
        <v>47</v>
      </c>
      <c r="C16" s="71" t="s">
        <v>48</v>
      </c>
      <c r="D16" s="67"/>
    </row>
    <row r="17" spans="1:5" x14ac:dyDescent="0.25">
      <c r="A17" s="18">
        <v>5</v>
      </c>
      <c r="B17" s="19" t="s">
        <v>49</v>
      </c>
      <c r="C17" s="66"/>
      <c r="D17" s="67"/>
    </row>
    <row r="19" spans="1:5" ht="39.950000000000003" customHeight="1" x14ac:dyDescent="0.25">
      <c r="A19" s="68" t="s">
        <v>50</v>
      </c>
      <c r="B19" s="68"/>
      <c r="C19" s="69"/>
      <c r="D19" s="70"/>
    </row>
    <row r="20" spans="1:5" x14ac:dyDescent="0.25">
      <c r="A20" s="18">
        <v>1</v>
      </c>
      <c r="B20" s="18" t="s">
        <v>3</v>
      </c>
      <c r="C20" s="18"/>
      <c r="D20" s="18" t="s">
        <v>25</v>
      </c>
    </row>
    <row r="21" spans="1:5" x14ac:dyDescent="0.25">
      <c r="A21" s="18" t="s">
        <v>4</v>
      </c>
      <c r="B21" s="19" t="s">
        <v>51</v>
      </c>
      <c r="C21" s="22"/>
      <c r="D21" s="45">
        <v>1722.19</v>
      </c>
      <c r="E21" t="s">
        <v>154</v>
      </c>
    </row>
    <row r="22" spans="1:5" x14ac:dyDescent="0.25">
      <c r="A22" s="18" t="s">
        <v>8</v>
      </c>
      <c r="B22" s="19" t="s">
        <v>52</v>
      </c>
      <c r="C22" s="22"/>
      <c r="D22" s="19"/>
      <c r="E22" t="s">
        <v>53</v>
      </c>
    </row>
    <row r="23" spans="1:5" x14ac:dyDescent="0.25">
      <c r="A23" s="18" t="s">
        <v>9</v>
      </c>
      <c r="B23" s="19" t="s">
        <v>54</v>
      </c>
      <c r="C23" s="22">
        <v>0.2</v>
      </c>
      <c r="D23" s="23"/>
      <c r="E23" t="s">
        <v>148</v>
      </c>
    </row>
    <row r="24" spans="1:5" x14ac:dyDescent="0.25">
      <c r="A24" s="18" t="s">
        <v>10</v>
      </c>
      <c r="B24" s="19" t="s">
        <v>55</v>
      </c>
      <c r="C24" s="22">
        <v>0.3</v>
      </c>
      <c r="D24" s="23">
        <f>D21*C24</f>
        <v>516.65700000000004</v>
      </c>
      <c r="E24" t="s">
        <v>56</v>
      </c>
    </row>
    <row r="25" spans="1:5" x14ac:dyDescent="0.25">
      <c r="A25" s="63" t="s">
        <v>57</v>
      </c>
      <c r="B25" s="63"/>
      <c r="C25" s="19"/>
      <c r="D25" s="24">
        <f>SUM(D21:D24)</f>
        <v>2238.8470000000002</v>
      </c>
    </row>
    <row r="27" spans="1:5" ht="15" customHeight="1" x14ac:dyDescent="0.25"/>
    <row r="28" spans="1:5" ht="39.950000000000003" customHeight="1" x14ac:dyDescent="0.25">
      <c r="A28" s="68" t="s">
        <v>58</v>
      </c>
      <c r="B28" s="68"/>
      <c r="C28" s="64">
        <f>$C$19</f>
        <v>0</v>
      </c>
      <c r="D28" s="64"/>
    </row>
    <row r="29" spans="1:5" x14ac:dyDescent="0.25">
      <c r="A29" s="18" t="s">
        <v>59</v>
      </c>
      <c r="B29" s="18" t="s">
        <v>60</v>
      </c>
      <c r="C29" s="18" t="s">
        <v>61</v>
      </c>
      <c r="D29" s="18" t="s">
        <v>25</v>
      </c>
    </row>
    <row r="30" spans="1:5" x14ac:dyDescent="0.25">
      <c r="A30" s="18" t="s">
        <v>4</v>
      </c>
      <c r="B30" s="19" t="s">
        <v>63</v>
      </c>
      <c r="C30" s="25">
        <f>1/12</f>
        <v>8.3333333333333329E-2</v>
      </c>
      <c r="D30" s="23">
        <f>ROUND(C30*D25,2)</f>
        <v>186.57</v>
      </c>
      <c r="E30" t="s">
        <v>62</v>
      </c>
    </row>
    <row r="31" spans="1:5" x14ac:dyDescent="0.25">
      <c r="A31" s="18" t="s">
        <v>8</v>
      </c>
      <c r="B31" s="19" t="s">
        <v>64</v>
      </c>
      <c r="C31" s="25">
        <f>(1/12)+(1/3/12)</f>
        <v>0.1111111111111111</v>
      </c>
      <c r="D31" s="23">
        <f>ROUND(C31*D25,2)</f>
        <v>248.76</v>
      </c>
      <c r="E31" t="s">
        <v>139</v>
      </c>
    </row>
    <row r="32" spans="1:5" x14ac:dyDescent="0.25">
      <c r="A32" s="63" t="s">
        <v>57</v>
      </c>
      <c r="B32" s="63"/>
      <c r="C32" s="26">
        <f>SUM(C30:C31)</f>
        <v>0.19444444444444442</v>
      </c>
      <c r="D32" s="24">
        <f>SUM(D30:D31)</f>
        <v>435.33</v>
      </c>
    </row>
    <row r="34" spans="1:5" ht="15" customHeight="1" x14ac:dyDescent="0.25"/>
    <row r="35" spans="1:5" ht="39.950000000000003" customHeight="1" x14ac:dyDescent="0.25">
      <c r="A35" s="64" t="s">
        <v>65</v>
      </c>
      <c r="B35" s="64"/>
      <c r="C35" s="64">
        <f>$C$19</f>
        <v>0</v>
      </c>
      <c r="D35" s="64"/>
    </row>
    <row r="36" spans="1:5" x14ac:dyDescent="0.25">
      <c r="A36" s="18" t="s">
        <v>66</v>
      </c>
      <c r="B36" s="18" t="s">
        <v>67</v>
      </c>
      <c r="C36" s="18" t="s">
        <v>61</v>
      </c>
      <c r="D36" s="18" t="s">
        <v>25</v>
      </c>
    </row>
    <row r="37" spans="1:5" x14ac:dyDescent="0.25">
      <c r="A37" s="18" t="s">
        <v>4</v>
      </c>
      <c r="B37" s="19" t="s">
        <v>69</v>
      </c>
      <c r="C37" s="27">
        <v>0.2</v>
      </c>
      <c r="D37" s="23">
        <f>C37*($D$32+$D$25)</f>
        <v>534.83540000000005</v>
      </c>
      <c r="E37" t="s">
        <v>68</v>
      </c>
    </row>
    <row r="38" spans="1:5" x14ac:dyDescent="0.25">
      <c r="A38" s="18" t="s">
        <v>8</v>
      </c>
      <c r="B38" s="19" t="s">
        <v>71</v>
      </c>
      <c r="C38" s="27">
        <v>2.5000000000000001E-2</v>
      </c>
      <c r="D38" s="23">
        <f t="shared" ref="D38:D44" si="0">C38*($D$32+$D$25)</f>
        <v>66.854425000000006</v>
      </c>
      <c r="E38" t="s">
        <v>70</v>
      </c>
    </row>
    <row r="39" spans="1:5" s="44" customFormat="1" x14ac:dyDescent="0.25">
      <c r="A39" s="40" t="s">
        <v>9</v>
      </c>
      <c r="B39" s="41" t="s">
        <v>73</v>
      </c>
      <c r="C39" s="42">
        <v>0.03</v>
      </c>
      <c r="D39" s="43">
        <f t="shared" si="0"/>
        <v>80.225310000000007</v>
      </c>
      <c r="E39" s="44" t="s">
        <v>72</v>
      </c>
    </row>
    <row r="40" spans="1:5" x14ac:dyDescent="0.25">
      <c r="A40" s="18" t="s">
        <v>10</v>
      </c>
      <c r="B40" s="19" t="s">
        <v>75</v>
      </c>
      <c r="C40" s="27">
        <v>1.4999999999999999E-2</v>
      </c>
      <c r="D40" s="23">
        <f t="shared" si="0"/>
        <v>40.112655000000004</v>
      </c>
      <c r="E40" t="s">
        <v>74</v>
      </c>
    </row>
    <row r="41" spans="1:5" x14ac:dyDescent="0.25">
      <c r="A41" s="18" t="s">
        <v>11</v>
      </c>
      <c r="B41" s="19" t="s">
        <v>77</v>
      </c>
      <c r="C41" s="27">
        <v>0.01</v>
      </c>
      <c r="D41" s="23">
        <f t="shared" si="0"/>
        <v>26.741770000000002</v>
      </c>
      <c r="E41" t="s">
        <v>76</v>
      </c>
    </row>
    <row r="42" spans="1:5" x14ac:dyDescent="0.25">
      <c r="A42" s="18" t="s">
        <v>12</v>
      </c>
      <c r="B42" s="19" t="s">
        <v>79</v>
      </c>
      <c r="C42" s="27">
        <v>6.0000000000000001E-3</v>
      </c>
      <c r="D42" s="23">
        <f t="shared" si="0"/>
        <v>16.045062000000001</v>
      </c>
      <c r="E42" t="s">
        <v>78</v>
      </c>
    </row>
    <row r="43" spans="1:5" x14ac:dyDescent="0.25">
      <c r="A43" s="18" t="s">
        <v>16</v>
      </c>
      <c r="B43" s="19" t="s">
        <v>81</v>
      </c>
      <c r="C43" s="27">
        <v>2E-3</v>
      </c>
      <c r="D43" s="23">
        <f t="shared" si="0"/>
        <v>5.3483540000000005</v>
      </c>
      <c r="E43" t="s">
        <v>80</v>
      </c>
    </row>
    <row r="44" spans="1:5" x14ac:dyDescent="0.25">
      <c r="A44" s="18" t="s">
        <v>17</v>
      </c>
      <c r="B44" s="19" t="s">
        <v>83</v>
      </c>
      <c r="C44" s="27">
        <v>0.08</v>
      </c>
      <c r="D44" s="23">
        <f t="shared" si="0"/>
        <v>213.93416000000002</v>
      </c>
      <c r="E44" t="s">
        <v>82</v>
      </c>
    </row>
    <row r="45" spans="1:5" x14ac:dyDescent="0.25">
      <c r="A45" s="63" t="s">
        <v>57</v>
      </c>
      <c r="B45" s="63"/>
      <c r="C45" s="27">
        <f>SUM(C37:C44)</f>
        <v>0.36800000000000005</v>
      </c>
      <c r="D45" s="24">
        <f>(ROUND(SUM(D37:D44),2))</f>
        <v>984.1</v>
      </c>
    </row>
    <row r="47" spans="1:5" ht="15" customHeight="1" x14ac:dyDescent="0.25"/>
    <row r="48" spans="1:5" ht="39.950000000000003" customHeight="1" x14ac:dyDescent="0.25">
      <c r="A48" s="64" t="s">
        <v>84</v>
      </c>
      <c r="B48" s="64"/>
      <c r="C48" s="64">
        <f>$C$19</f>
        <v>0</v>
      </c>
      <c r="D48" s="64"/>
    </row>
    <row r="49" spans="1:6" ht="30" x14ac:dyDescent="0.25">
      <c r="A49" s="18" t="s">
        <v>85</v>
      </c>
      <c r="B49" s="18" t="s">
        <v>5</v>
      </c>
      <c r="C49" s="28" t="s">
        <v>86</v>
      </c>
      <c r="D49" s="18" t="s">
        <v>25</v>
      </c>
      <c r="F49" s="47"/>
    </row>
    <row r="50" spans="1:6" x14ac:dyDescent="0.25">
      <c r="A50" s="18" t="s">
        <v>4</v>
      </c>
      <c r="B50" s="19" t="s">
        <v>87</v>
      </c>
      <c r="C50" s="53">
        <v>4.3</v>
      </c>
      <c r="D50" s="23">
        <f>IF(C50*21*4&gt;D51*-1,(C50*21*4)-D51*-1,0)</f>
        <v>257.87</v>
      </c>
      <c r="E50" s="52" t="s">
        <v>155</v>
      </c>
    </row>
    <row r="51" spans="1:6" x14ac:dyDescent="0.25">
      <c r="A51" s="2" t="s">
        <v>6</v>
      </c>
      <c r="B51" s="3" t="s">
        <v>7</v>
      </c>
      <c r="C51" s="2"/>
      <c r="D51" s="14">
        <f>ROUND((D21*6%*-1),2)</f>
        <v>-103.33</v>
      </c>
      <c r="E51" t="s">
        <v>140</v>
      </c>
    </row>
    <row r="52" spans="1:6" ht="30" x14ac:dyDescent="0.25">
      <c r="A52" s="61" t="s">
        <v>8</v>
      </c>
      <c r="B52" s="65" t="s">
        <v>88</v>
      </c>
      <c r="C52" s="30" t="s">
        <v>89</v>
      </c>
      <c r="D52" s="23"/>
    </row>
    <row r="53" spans="1:6" x14ac:dyDescent="0.25">
      <c r="A53" s="61"/>
      <c r="B53" s="65"/>
      <c r="C53" s="53">
        <v>25</v>
      </c>
      <c r="D53" s="23">
        <f>(C53*21)</f>
        <v>525</v>
      </c>
      <c r="E53" s="52" t="s">
        <v>156</v>
      </c>
    </row>
    <row r="54" spans="1:6" x14ac:dyDescent="0.25">
      <c r="A54" s="18" t="s">
        <v>9</v>
      </c>
      <c r="B54" s="19" t="s">
        <v>162</v>
      </c>
      <c r="C54" s="27">
        <v>0.11</v>
      </c>
      <c r="D54" s="54">
        <f>(D53*C54)*-1</f>
        <v>-57.75</v>
      </c>
      <c r="E54" s="52" t="s">
        <v>163</v>
      </c>
    </row>
    <row r="55" spans="1:6" x14ac:dyDescent="0.25">
      <c r="A55" s="18" t="s">
        <v>145</v>
      </c>
      <c r="B55" s="19" t="s">
        <v>146</v>
      </c>
      <c r="C55" s="27"/>
      <c r="D55" s="23"/>
      <c r="E55" t="s">
        <v>149</v>
      </c>
    </row>
    <row r="56" spans="1:6" x14ac:dyDescent="0.25">
      <c r="A56" s="18"/>
      <c r="B56" s="19"/>
      <c r="C56" s="27"/>
      <c r="D56" s="23"/>
    </row>
    <row r="57" spans="1:6" x14ac:dyDescent="0.25">
      <c r="A57" s="18"/>
      <c r="B57" s="19"/>
      <c r="C57" s="27"/>
      <c r="D57" s="18"/>
    </row>
    <row r="58" spans="1:6" x14ac:dyDescent="0.25">
      <c r="A58" s="63" t="s">
        <v>57</v>
      </c>
      <c r="B58" s="63"/>
      <c r="C58" s="19"/>
      <c r="D58" s="24">
        <f>IF(D50&gt;D51,D53+D50+D51,D53)+D54+D55</f>
        <v>621.79</v>
      </c>
      <c r="F58" s="39"/>
    </row>
    <row r="59" spans="1:6" x14ac:dyDescent="0.25">
      <c r="F59" s="39"/>
    </row>
    <row r="60" spans="1:6" ht="15" customHeight="1" x14ac:dyDescent="0.25"/>
    <row r="61" spans="1:6" ht="39.950000000000003" customHeight="1" x14ac:dyDescent="0.25">
      <c r="A61" s="64" t="s">
        <v>91</v>
      </c>
      <c r="B61" s="64"/>
      <c r="C61" s="64">
        <f>$C$19</f>
        <v>0</v>
      </c>
      <c r="D61" s="64"/>
    </row>
    <row r="62" spans="1:6" x14ac:dyDescent="0.25">
      <c r="A62" s="18">
        <v>2</v>
      </c>
      <c r="B62" s="18" t="s">
        <v>5</v>
      </c>
      <c r="C62" s="18"/>
      <c r="D62" s="18" t="s">
        <v>25</v>
      </c>
    </row>
    <row r="63" spans="1:6" x14ac:dyDescent="0.25">
      <c r="A63" s="18" t="s">
        <v>59</v>
      </c>
      <c r="B63" s="19" t="s">
        <v>92</v>
      </c>
      <c r="C63" s="31"/>
      <c r="D63" s="23">
        <f>D32</f>
        <v>435.33</v>
      </c>
      <c r="E63" s="39"/>
    </row>
    <row r="64" spans="1:6" x14ac:dyDescent="0.25">
      <c r="A64" s="18" t="s">
        <v>66</v>
      </c>
      <c r="B64" s="19" t="s">
        <v>67</v>
      </c>
      <c r="C64" s="31"/>
      <c r="D64" s="32">
        <f>D45</f>
        <v>984.1</v>
      </c>
    </row>
    <row r="65" spans="1:5" x14ac:dyDescent="0.25">
      <c r="A65" s="18" t="s">
        <v>85</v>
      </c>
      <c r="B65" s="19" t="s">
        <v>5</v>
      </c>
      <c r="C65" s="31"/>
      <c r="D65" s="32">
        <f>D58</f>
        <v>621.79</v>
      </c>
    </row>
    <row r="66" spans="1:5" x14ac:dyDescent="0.25">
      <c r="A66" s="63" t="s">
        <v>57</v>
      </c>
      <c r="B66" s="63"/>
      <c r="C66" s="19"/>
      <c r="D66" s="24">
        <f>SUM(D63:D65)</f>
        <v>2041.22</v>
      </c>
    </row>
    <row r="68" spans="1:5" ht="15" customHeight="1" x14ac:dyDescent="0.25"/>
    <row r="69" spans="1:5" ht="39.950000000000003" customHeight="1" x14ac:dyDescent="0.25">
      <c r="A69" s="64" t="s">
        <v>93</v>
      </c>
      <c r="B69" s="64"/>
      <c r="C69" s="64">
        <f>$C$19</f>
        <v>0</v>
      </c>
      <c r="D69" s="64"/>
    </row>
    <row r="70" spans="1:5" x14ac:dyDescent="0.25">
      <c r="A70" s="18">
        <v>3</v>
      </c>
      <c r="B70" s="18" t="s">
        <v>19</v>
      </c>
      <c r="C70" s="18" t="s">
        <v>61</v>
      </c>
      <c r="D70" s="18" t="s">
        <v>25</v>
      </c>
    </row>
    <row r="71" spans="1:5" x14ac:dyDescent="0.25">
      <c r="A71" s="18" t="s">
        <v>4</v>
      </c>
      <c r="B71" s="19" t="s">
        <v>20</v>
      </c>
      <c r="C71" s="25">
        <f>(1/12*5.55%)</f>
        <v>4.6249999999999998E-3</v>
      </c>
      <c r="D71" s="23">
        <f>ROUND(C71*D25,2)</f>
        <v>10.35</v>
      </c>
      <c r="E71" t="s">
        <v>94</v>
      </c>
    </row>
    <row r="72" spans="1:5" x14ac:dyDescent="0.25">
      <c r="A72" s="18" t="s">
        <v>8</v>
      </c>
      <c r="B72" s="19" t="s">
        <v>95</v>
      </c>
      <c r="C72" s="25">
        <v>0.08</v>
      </c>
      <c r="D72" s="23">
        <f>C72*D71</f>
        <v>0.82799999999999996</v>
      </c>
    </row>
    <row r="73" spans="1:5" x14ac:dyDescent="0.25">
      <c r="A73" s="18" t="s">
        <v>9</v>
      </c>
      <c r="B73" s="19" t="s">
        <v>97</v>
      </c>
      <c r="C73" s="25">
        <f>(7/30)/12</f>
        <v>1.9444444444444445E-2</v>
      </c>
      <c r="D73" s="23">
        <f>C73*D25</f>
        <v>43.533136111111119</v>
      </c>
      <c r="E73" t="s">
        <v>96</v>
      </c>
    </row>
    <row r="74" spans="1:5" x14ac:dyDescent="0.25">
      <c r="A74" s="29" t="s">
        <v>10</v>
      </c>
      <c r="B74" s="33" t="s">
        <v>98</v>
      </c>
      <c r="C74" s="25">
        <f>C45</f>
        <v>0.36800000000000005</v>
      </c>
      <c r="D74" s="23">
        <f>C74*D73</f>
        <v>16.020194088888893</v>
      </c>
    </row>
    <row r="75" spans="1:5" x14ac:dyDescent="0.25">
      <c r="A75" s="18" t="s">
        <v>11</v>
      </c>
      <c r="B75" s="19" t="s">
        <v>100</v>
      </c>
      <c r="C75" s="25">
        <v>0.04</v>
      </c>
      <c r="D75" s="23">
        <f>C75*D25</f>
        <v>89.553880000000007</v>
      </c>
      <c r="E75" t="s">
        <v>99</v>
      </c>
    </row>
    <row r="76" spans="1:5" x14ac:dyDescent="0.25">
      <c r="A76" s="63" t="s">
        <v>57</v>
      </c>
      <c r="B76" s="63"/>
      <c r="C76" s="19"/>
      <c r="D76" s="24">
        <f>ROUND(SUM(D71:D75),2)</f>
        <v>160.29</v>
      </c>
    </row>
    <row r="78" spans="1:5" ht="15" customHeight="1" x14ac:dyDescent="0.25"/>
    <row r="79" spans="1:5" ht="39.950000000000003" customHeight="1" x14ac:dyDescent="0.25">
      <c r="A79" s="64" t="s">
        <v>101</v>
      </c>
      <c r="B79" s="64"/>
      <c r="C79" s="64">
        <f>$C$19</f>
        <v>0</v>
      </c>
      <c r="D79" s="64"/>
    </row>
    <row r="80" spans="1:5" x14ac:dyDescent="0.25">
      <c r="A80" s="18" t="s">
        <v>15</v>
      </c>
      <c r="B80" s="18" t="s">
        <v>102</v>
      </c>
      <c r="C80" s="18" t="s">
        <v>61</v>
      </c>
      <c r="D80" s="18" t="s">
        <v>25</v>
      </c>
    </row>
    <row r="81" spans="1:5" x14ac:dyDescent="0.25">
      <c r="A81" s="18" t="s">
        <v>4</v>
      </c>
      <c r="B81" s="19" t="s">
        <v>104</v>
      </c>
      <c r="C81" s="25">
        <f>12.1%-C31</f>
        <v>9.8888888888888915E-3</v>
      </c>
      <c r="D81" s="23">
        <f t="shared" ref="D81:D86" si="1">C81*($D$25+$D$63+$D$64+$D$76)</f>
        <v>37.761384777777785</v>
      </c>
      <c r="E81" t="s">
        <v>103</v>
      </c>
    </row>
    <row r="82" spans="1:5" x14ac:dyDescent="0.25">
      <c r="A82" s="18" t="s">
        <v>8</v>
      </c>
      <c r="B82" s="19" t="s">
        <v>106</v>
      </c>
      <c r="C82" s="25">
        <f>(5.96/30)/12</f>
        <v>1.6555555555555556E-2</v>
      </c>
      <c r="D82" s="23">
        <f t="shared" si="1"/>
        <v>63.21849811111111</v>
      </c>
      <c r="E82" t="s">
        <v>105</v>
      </c>
    </row>
    <row r="83" spans="1:5" ht="15" customHeight="1" x14ac:dyDescent="0.25">
      <c r="A83" s="18" t="s">
        <v>9</v>
      </c>
      <c r="B83" s="19" t="s">
        <v>108</v>
      </c>
      <c r="C83" s="25">
        <f>((5/30)/12)*0.015</f>
        <v>2.0833333333333332E-4</v>
      </c>
      <c r="D83" s="23">
        <f t="shared" si="1"/>
        <v>0.79553479166666663</v>
      </c>
      <c r="E83" t="s">
        <v>107</v>
      </c>
    </row>
    <row r="84" spans="1:5" ht="15" customHeight="1" x14ac:dyDescent="0.25">
      <c r="A84" s="29" t="s">
        <v>10</v>
      </c>
      <c r="B84" s="33" t="s">
        <v>110</v>
      </c>
      <c r="C84" s="25">
        <f>(15/360)*0.44%</f>
        <v>1.8333333333333334E-4</v>
      </c>
      <c r="D84" s="23">
        <f t="shared" si="1"/>
        <v>0.7000706166666667</v>
      </c>
      <c r="E84" t="s">
        <v>109</v>
      </c>
    </row>
    <row r="85" spans="1:5" x14ac:dyDescent="0.25">
      <c r="A85" s="29" t="s">
        <v>11</v>
      </c>
      <c r="B85" s="33" t="s">
        <v>112</v>
      </c>
      <c r="C85" s="25">
        <f>50%*(4/12)*1.5%*(8.33%+11.11%)</f>
        <v>4.8599999999999989E-4</v>
      </c>
      <c r="D85" s="23">
        <f t="shared" si="1"/>
        <v>1.8558235619999996</v>
      </c>
      <c r="E85" t="s">
        <v>111</v>
      </c>
    </row>
    <row r="86" spans="1:5" x14ac:dyDescent="0.25">
      <c r="A86" s="18" t="s">
        <v>12</v>
      </c>
      <c r="B86" s="19" t="s">
        <v>113</v>
      </c>
      <c r="C86" s="27"/>
      <c r="D86" s="23">
        <f t="shared" si="1"/>
        <v>0</v>
      </c>
    </row>
    <row r="87" spans="1:5" x14ac:dyDescent="0.25">
      <c r="A87" s="63" t="s">
        <v>57</v>
      </c>
      <c r="B87" s="63"/>
      <c r="C87" s="19"/>
      <c r="D87" s="24">
        <f>ROUND(SUM(D81:D86),2)</f>
        <v>104.33</v>
      </c>
    </row>
    <row r="89" spans="1:5" ht="15" customHeight="1" x14ac:dyDescent="0.25"/>
    <row r="90" spans="1:5" ht="39.950000000000003" customHeight="1" x14ac:dyDescent="0.25">
      <c r="A90" s="64" t="s">
        <v>114</v>
      </c>
      <c r="B90" s="64"/>
      <c r="C90" s="64">
        <f>$C$19</f>
        <v>0</v>
      </c>
      <c r="D90" s="64"/>
    </row>
    <row r="91" spans="1:5" x14ac:dyDescent="0.25">
      <c r="A91" s="18" t="s">
        <v>18</v>
      </c>
      <c r="B91" s="18" t="s">
        <v>115</v>
      </c>
      <c r="C91" s="18"/>
      <c r="D91" s="18" t="s">
        <v>25</v>
      </c>
    </row>
    <row r="92" spans="1:5" ht="30" x14ac:dyDescent="0.25">
      <c r="A92" s="18" t="s">
        <v>4</v>
      </c>
      <c r="B92" s="33" t="s">
        <v>116</v>
      </c>
      <c r="C92" s="31"/>
      <c r="D92" s="23">
        <v>0</v>
      </c>
      <c r="E92" t="s">
        <v>152</v>
      </c>
    </row>
    <row r="93" spans="1:5" x14ac:dyDescent="0.25">
      <c r="A93" s="63" t="s">
        <v>57</v>
      </c>
      <c r="B93" s="63"/>
      <c r="C93" s="19"/>
      <c r="D93" s="24">
        <f>SUM(D92:D92)</f>
        <v>0</v>
      </c>
    </row>
    <row r="95" spans="1:5" ht="15" customHeight="1" x14ac:dyDescent="0.25"/>
    <row r="96" spans="1:5" ht="39.950000000000003" customHeight="1" x14ac:dyDescent="0.25">
      <c r="A96" s="64" t="s">
        <v>117</v>
      </c>
      <c r="B96" s="64"/>
      <c r="C96" s="64">
        <f>$C$19</f>
        <v>0</v>
      </c>
      <c r="D96" s="64"/>
    </row>
    <row r="97" spans="1:12" x14ac:dyDescent="0.25">
      <c r="A97" s="18">
        <v>4</v>
      </c>
      <c r="B97" s="18" t="s">
        <v>118</v>
      </c>
      <c r="C97" s="18"/>
      <c r="D97" s="18" t="s">
        <v>25</v>
      </c>
    </row>
    <row r="98" spans="1:12" x14ac:dyDescent="0.25">
      <c r="A98" s="18" t="s">
        <v>15</v>
      </c>
      <c r="B98" s="19" t="s">
        <v>119</v>
      </c>
      <c r="C98" s="31"/>
      <c r="D98" s="32">
        <f>D87</f>
        <v>104.33</v>
      </c>
      <c r="E98" s="39"/>
    </row>
    <row r="99" spans="1:12" x14ac:dyDescent="0.25">
      <c r="A99" s="18" t="s">
        <v>18</v>
      </c>
      <c r="B99" s="19" t="s">
        <v>115</v>
      </c>
      <c r="C99" s="31"/>
      <c r="D99" s="32">
        <f>D93</f>
        <v>0</v>
      </c>
    </row>
    <row r="100" spans="1:12" x14ac:dyDescent="0.25">
      <c r="A100" s="63" t="s">
        <v>57</v>
      </c>
      <c r="B100" s="63"/>
      <c r="C100" s="19"/>
      <c r="D100" s="24">
        <f>ROUND(SUM(D98:D99),2)</f>
        <v>104.33</v>
      </c>
    </row>
    <row r="102" spans="1:12" ht="15" customHeight="1" x14ac:dyDescent="0.25"/>
    <row r="103" spans="1:12" ht="39.950000000000003" customHeight="1" x14ac:dyDescent="0.25">
      <c r="A103" s="64" t="s">
        <v>120</v>
      </c>
      <c r="B103" s="64"/>
      <c r="C103" s="64">
        <f>$C$19</f>
        <v>0</v>
      </c>
      <c r="D103" s="64"/>
    </row>
    <row r="104" spans="1:12" x14ac:dyDescent="0.25">
      <c r="A104" s="18">
        <v>5</v>
      </c>
      <c r="B104" s="18" t="s">
        <v>13</v>
      </c>
      <c r="C104" s="18"/>
      <c r="D104" s="18" t="s">
        <v>25</v>
      </c>
      <c r="I104" t="s">
        <v>157</v>
      </c>
      <c r="J104" t="s">
        <v>158</v>
      </c>
    </row>
    <row r="105" spans="1:12" x14ac:dyDescent="0.25">
      <c r="A105" s="18" t="s">
        <v>4</v>
      </c>
      <c r="B105" s="19" t="s">
        <v>121</v>
      </c>
      <c r="C105" s="31"/>
      <c r="D105" s="32">
        <v>416.27</v>
      </c>
      <c r="E105" s="52" t="s">
        <v>147</v>
      </c>
      <c r="I105">
        <v>516</v>
      </c>
      <c r="J105">
        <f>(522.96+312.71)/2</f>
        <v>417.83500000000004</v>
      </c>
      <c r="K105">
        <v>315</v>
      </c>
      <c r="L105">
        <f>(K105+J105+I105)/3</f>
        <v>416.27833333333336</v>
      </c>
    </row>
    <row r="106" spans="1:12" x14ac:dyDescent="0.25">
      <c r="A106" s="18" t="s">
        <v>8</v>
      </c>
      <c r="B106" s="19" t="s">
        <v>14</v>
      </c>
      <c r="C106" s="27"/>
      <c r="D106" s="34"/>
    </row>
    <row r="107" spans="1:12" x14ac:dyDescent="0.25">
      <c r="A107" s="18" t="s">
        <v>9</v>
      </c>
      <c r="B107" s="19" t="s">
        <v>122</v>
      </c>
      <c r="C107" s="31"/>
      <c r="D107" s="18"/>
    </row>
    <row r="108" spans="1:12" x14ac:dyDescent="0.25">
      <c r="A108" s="29" t="s">
        <v>10</v>
      </c>
      <c r="B108" s="33" t="s">
        <v>90</v>
      </c>
      <c r="C108" s="31"/>
      <c r="D108" s="18"/>
    </row>
    <row r="109" spans="1:12" x14ac:dyDescent="0.25">
      <c r="A109" s="63" t="s">
        <v>57</v>
      </c>
      <c r="B109" s="63"/>
      <c r="C109" s="19"/>
      <c r="D109" s="24">
        <f>ROUND(SUM(D105:D108),2)</f>
        <v>416.27</v>
      </c>
    </row>
    <row r="111" spans="1:12" ht="15" customHeight="1" x14ac:dyDescent="0.25"/>
    <row r="112" spans="1:12" ht="39.950000000000003" customHeight="1" x14ac:dyDescent="0.25">
      <c r="A112" s="64" t="s">
        <v>123</v>
      </c>
      <c r="B112" s="64"/>
      <c r="C112" s="64">
        <f>$C$19</f>
        <v>0</v>
      </c>
      <c r="D112" s="64"/>
    </row>
    <row r="113" spans="1:11" x14ac:dyDescent="0.25">
      <c r="A113" s="18">
        <v>6</v>
      </c>
      <c r="B113" s="18" t="s">
        <v>124</v>
      </c>
      <c r="C113" s="18" t="s">
        <v>61</v>
      </c>
      <c r="D113" s="18" t="s">
        <v>25</v>
      </c>
    </row>
    <row r="114" spans="1:11" x14ac:dyDescent="0.25">
      <c r="A114" s="18" t="s">
        <v>4</v>
      </c>
      <c r="B114" s="19" t="s">
        <v>125</v>
      </c>
      <c r="C114" s="25">
        <v>0.05</v>
      </c>
      <c r="D114" s="32">
        <f>ROUND(D129*C114,2)</f>
        <v>248.05</v>
      </c>
      <c r="E114" t="s">
        <v>126</v>
      </c>
    </row>
    <row r="115" spans="1:11" x14ac:dyDescent="0.25">
      <c r="A115" s="18" t="s">
        <v>8</v>
      </c>
      <c r="B115" s="19" t="s">
        <v>21</v>
      </c>
      <c r="C115" s="25">
        <v>0.1</v>
      </c>
      <c r="D115" s="32">
        <f>ROUND((D129+D114)*C115,2)</f>
        <v>520.9</v>
      </c>
      <c r="E115" t="s">
        <v>141</v>
      </c>
    </row>
    <row r="116" spans="1:11" x14ac:dyDescent="0.25">
      <c r="A116" s="18" t="s">
        <v>9</v>
      </c>
      <c r="B116" s="19" t="s">
        <v>22</v>
      </c>
      <c r="C116" s="25">
        <f>SUM(C117:C119)</f>
        <v>8.6499999999999994E-2</v>
      </c>
      <c r="D116" s="32">
        <f>SUM(D117:D119)</f>
        <v>542.55999999999995</v>
      </c>
      <c r="E116" t="s">
        <v>150</v>
      </c>
    </row>
    <row r="117" spans="1:11" x14ac:dyDescent="0.25">
      <c r="A117" s="29" t="s">
        <v>127</v>
      </c>
      <c r="B117" s="33" t="s">
        <v>24</v>
      </c>
      <c r="C117" s="25">
        <v>6.4999999999999997E-3</v>
      </c>
      <c r="D117" s="32">
        <f>ROUND(C117*D131,2)</f>
        <v>40.770000000000003</v>
      </c>
      <c r="E117" t="s">
        <v>151</v>
      </c>
    </row>
    <row r="118" spans="1:11" x14ac:dyDescent="0.25">
      <c r="A118" s="29" t="s">
        <v>128</v>
      </c>
      <c r="B118" s="33" t="s">
        <v>23</v>
      </c>
      <c r="C118" s="25">
        <v>0.03</v>
      </c>
      <c r="D118" s="32">
        <f>ROUND(C118*D131,2)</f>
        <v>188.17</v>
      </c>
      <c r="E118" t="s">
        <v>129</v>
      </c>
    </row>
    <row r="119" spans="1:11" x14ac:dyDescent="0.25">
      <c r="A119" s="18" t="s">
        <v>130</v>
      </c>
      <c r="B119" s="19" t="s">
        <v>2</v>
      </c>
      <c r="C119" s="25">
        <v>0.05</v>
      </c>
      <c r="D119" s="32">
        <f>ROUND(C119*D131,2)</f>
        <v>313.62</v>
      </c>
    </row>
    <row r="120" spans="1:11" x14ac:dyDescent="0.25">
      <c r="A120" s="63" t="s">
        <v>57</v>
      </c>
      <c r="B120" s="63"/>
      <c r="C120" s="19"/>
      <c r="D120" s="24">
        <f>ROUND(SUM(D114+D115+D116),2)</f>
        <v>1311.51</v>
      </c>
    </row>
    <row r="121" spans="1:11" ht="15" customHeight="1" x14ac:dyDescent="0.25">
      <c r="A121" s="35"/>
      <c r="B121" s="35"/>
      <c r="D121" s="36"/>
    </row>
    <row r="122" spans="1:11" ht="39.950000000000003" customHeight="1" x14ac:dyDescent="0.25">
      <c r="A122" s="64" t="s">
        <v>131</v>
      </c>
      <c r="B122" s="64"/>
      <c r="C122" s="64">
        <f>$C$19</f>
        <v>0</v>
      </c>
      <c r="D122" s="64"/>
      <c r="H122">
        <v>20.45</v>
      </c>
      <c r="I122">
        <v>5</v>
      </c>
      <c r="J122">
        <v>3</v>
      </c>
      <c r="K122">
        <f>(H122+I122+J122)/3</f>
        <v>9.4833333333333325</v>
      </c>
    </row>
    <row r="123" spans="1:11" x14ac:dyDescent="0.25">
      <c r="A123" s="61" t="s">
        <v>132</v>
      </c>
      <c r="B123" s="61"/>
      <c r="C123" s="18" t="s">
        <v>61</v>
      </c>
      <c r="D123" s="18" t="s">
        <v>25</v>
      </c>
      <c r="H123">
        <v>17</v>
      </c>
      <c r="I123">
        <v>6</v>
      </c>
      <c r="J123">
        <v>6.79</v>
      </c>
      <c r="K123">
        <f>(H123+I123+J123)/3</f>
        <v>9.93</v>
      </c>
    </row>
    <row r="124" spans="1:11" x14ac:dyDescent="0.25">
      <c r="A124" s="18" t="s">
        <v>4</v>
      </c>
      <c r="B124" s="19" t="s">
        <v>26</v>
      </c>
      <c r="C124" s="37">
        <f>D124/$D$131</f>
        <v>0.35693227707745118</v>
      </c>
      <c r="D124" s="32">
        <f>D25</f>
        <v>2238.8470000000002</v>
      </c>
    </row>
    <row r="125" spans="1:11" x14ac:dyDescent="0.25">
      <c r="A125" s="18" t="s">
        <v>8</v>
      </c>
      <c r="B125" s="19" t="s">
        <v>133</v>
      </c>
      <c r="C125" s="37">
        <f>D125/$D$131</f>
        <v>0.32542523120875827</v>
      </c>
      <c r="D125" s="32">
        <f>D66</f>
        <v>2041.22</v>
      </c>
    </row>
    <row r="126" spans="1:11" x14ac:dyDescent="0.25">
      <c r="A126" s="18" t="s">
        <v>9</v>
      </c>
      <c r="B126" s="19" t="s">
        <v>134</v>
      </c>
      <c r="C126" s="37">
        <f>D126/$D$131</f>
        <v>2.5554526366806055E-2</v>
      </c>
      <c r="D126" s="32">
        <f>D76</f>
        <v>160.29</v>
      </c>
    </row>
    <row r="127" spans="1:11" x14ac:dyDescent="0.25">
      <c r="A127" s="29" t="s">
        <v>10</v>
      </c>
      <c r="B127" s="33" t="s">
        <v>135</v>
      </c>
      <c r="C127" s="37">
        <f>D127/$D$131</f>
        <v>1.6633001034680118E-2</v>
      </c>
      <c r="D127" s="32">
        <f>D100</f>
        <v>104.33</v>
      </c>
    </row>
    <row r="128" spans="1:11" x14ac:dyDescent="0.25">
      <c r="A128" s="29" t="s">
        <v>11</v>
      </c>
      <c r="B128" s="33" t="s">
        <v>136</v>
      </c>
      <c r="C128" s="37">
        <f>D128/$D$131</f>
        <v>6.6364605968621607E-2</v>
      </c>
      <c r="D128" s="32">
        <f>D109</f>
        <v>416.27</v>
      </c>
    </row>
    <row r="129" spans="1:22" x14ac:dyDescent="0.25">
      <c r="A129" s="62" t="s">
        <v>137</v>
      </c>
      <c r="B129" s="62"/>
      <c r="C129" s="37"/>
      <c r="D129" s="38">
        <f>ROUND(SUM(D124:D128),2)</f>
        <v>4960.96</v>
      </c>
    </row>
    <row r="130" spans="1:22" x14ac:dyDescent="0.25">
      <c r="A130" s="29" t="s">
        <v>12</v>
      </c>
      <c r="B130" s="20" t="s">
        <v>123</v>
      </c>
      <c r="C130" s="37">
        <f>D130/$D$131</f>
        <v>0.20908988006319679</v>
      </c>
      <c r="D130" s="32">
        <f>D120</f>
        <v>1311.51</v>
      </c>
    </row>
    <row r="131" spans="1:22" x14ac:dyDescent="0.25">
      <c r="A131" s="62" t="s">
        <v>138</v>
      </c>
      <c r="B131" s="62"/>
      <c r="C131" s="37">
        <f>SUM(C124:C130)</f>
        <v>0.99999952171951412</v>
      </c>
      <c r="D131" s="38">
        <f>ROUNDDOWN((D129+D114+D115)/(1-C116),2)</f>
        <v>6272.47</v>
      </c>
    </row>
    <row r="133" spans="1:22" x14ac:dyDescent="0.25">
      <c r="N133" s="39"/>
      <c r="O133" s="39"/>
      <c r="P133" s="39"/>
      <c r="Q133" s="39"/>
      <c r="R133" s="39"/>
      <c r="S133" s="39"/>
      <c r="T133" s="39"/>
      <c r="V133" s="39"/>
    </row>
    <row r="134" spans="1:22" x14ac:dyDescent="0.25">
      <c r="N134" s="39"/>
      <c r="O134" s="39"/>
      <c r="P134" s="39"/>
      <c r="Q134" s="39"/>
      <c r="R134" s="39"/>
      <c r="S134" s="39"/>
      <c r="T134" s="39"/>
      <c r="V134" s="39"/>
    </row>
  </sheetData>
  <mergeCells count="52">
    <mergeCell ref="C17:D17"/>
    <mergeCell ref="C2:D2"/>
    <mergeCell ref="C3:D3"/>
    <mergeCell ref="C4:D4"/>
    <mergeCell ref="C5:D5"/>
    <mergeCell ref="C8:D8"/>
    <mergeCell ref="C9:D9"/>
    <mergeCell ref="C10:D10"/>
    <mergeCell ref="C13:D13"/>
    <mergeCell ref="C14:D14"/>
    <mergeCell ref="C15:D15"/>
    <mergeCell ref="C16:D16"/>
    <mergeCell ref="A52:A53"/>
    <mergeCell ref="B52:B53"/>
    <mergeCell ref="A19:B19"/>
    <mergeCell ref="C19:D19"/>
    <mergeCell ref="A25:B25"/>
    <mergeCell ref="A28:B28"/>
    <mergeCell ref="C28:D28"/>
    <mergeCell ref="A32:B32"/>
    <mergeCell ref="A35:B35"/>
    <mergeCell ref="C35:D35"/>
    <mergeCell ref="A45:B45"/>
    <mergeCell ref="A48:B48"/>
    <mergeCell ref="C48:D48"/>
    <mergeCell ref="A58:B58"/>
    <mergeCell ref="A61:B61"/>
    <mergeCell ref="C61:D61"/>
    <mergeCell ref="A66:B66"/>
    <mergeCell ref="A69:B69"/>
    <mergeCell ref="C69:D69"/>
    <mergeCell ref="A76:B76"/>
    <mergeCell ref="A79:B79"/>
    <mergeCell ref="C79:D79"/>
    <mergeCell ref="A87:B87"/>
    <mergeCell ref="A90:B90"/>
    <mergeCell ref="C90:D90"/>
    <mergeCell ref="C112:D112"/>
    <mergeCell ref="A120:B120"/>
    <mergeCell ref="A122:B122"/>
    <mergeCell ref="C122:D122"/>
    <mergeCell ref="A93:B93"/>
    <mergeCell ref="A96:B96"/>
    <mergeCell ref="C96:D96"/>
    <mergeCell ref="A100:B100"/>
    <mergeCell ref="A103:B103"/>
    <mergeCell ref="C103:D103"/>
    <mergeCell ref="A123:B123"/>
    <mergeCell ref="A129:B129"/>
    <mergeCell ref="A131:B131"/>
    <mergeCell ref="A109:B109"/>
    <mergeCell ref="A112:B112"/>
  </mergeCells>
  <printOptions horizontalCentered="1"/>
  <pageMargins left="7.874015748031496E-2" right="7.874015748031496E-2" top="1.1811023622047245" bottom="1.1811023622047245" header="0.31496062992125984" footer="0.31496062992125984"/>
  <pageSetup paperSize="9" scale="29" orientation="portrait" r:id="rId1"/>
  <headerFooter>
    <oddHeader xml:space="preserve">&amp;L&amp;G
</oddHeader>
    <oddFooter xml:space="preserve">&amp;L
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RESUMO </vt:lpstr>
      <vt:lpstr>AUX. de ESCRITORIO</vt:lpstr>
      <vt:lpstr>MOTORISTA</vt:lpstr>
      <vt:lpstr>COPEIRA</vt:lpstr>
      <vt:lpstr>RECEPCIONISTA</vt:lpstr>
      <vt:lpstr>TELEFONISTA</vt:lpstr>
      <vt:lpstr>'AUX. de ESCRITORIO'!Area_de_impressao</vt:lpstr>
      <vt:lpstr>COPEIRA!Area_de_impressao</vt:lpstr>
      <vt:lpstr>MOTORISTA!Area_de_impressao</vt:lpstr>
      <vt:lpstr>RECEPCIONISTA!Area_de_impressao</vt:lpstr>
      <vt:lpstr>'RESUMO '!Area_de_impressao</vt:lpstr>
      <vt:lpstr>TELEFONISTA!Area_de_impressao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 De Menezes Goncalves</dc:creator>
  <cp:lastModifiedBy>Sumaya Sandra Torres de Souza Guimaraes</cp:lastModifiedBy>
  <cp:revision>5</cp:revision>
  <cp:lastPrinted>2025-03-31T11:37:52Z</cp:lastPrinted>
  <dcterms:created xsi:type="dcterms:W3CDTF">2006-09-25T12:47:36Z</dcterms:created>
  <dcterms:modified xsi:type="dcterms:W3CDTF">2025-06-05T18:21:32Z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